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paijathameenliitto-my.sharepoint.com/personal/elina_aakko_paijat-hame_fi/Documents/MYR/20220909 MYR/"/>
    </mc:Choice>
  </mc:AlternateContent>
  <xr:revisionPtr revIDLastSave="317" documentId="8_{44103C8A-82A3-414C-9353-B4AB0102A719}" xr6:coauthVersionLast="47" xr6:coauthVersionMax="47" xr10:uidLastSave="{DA6AC608-BE21-46EA-9051-F5BACEFBC911}"/>
  <bookViews>
    <workbookView xWindow="-108" yWindow="-108" windowWidth="23256" windowHeight="12576" xr2:uid="{00000000-000D-0000-FFFF-FFFF00000000}"/>
  </bookViews>
  <sheets>
    <sheet name="Liite 1a Rah.suunnitelma 2023" sheetId="1" r:id="rId1"/>
    <sheet name="Liite 1b Rah.suunnitelma 2024" sheetId="2" r:id="rId2"/>
    <sheet name="Liite 2a Kulmaluvut 2023" sheetId="3" r:id="rId3"/>
    <sheet name="Liite 2b Kulmaluvut 2024" sheetId="4" r:id="rId4"/>
    <sheet name="Liite 3a JTF-rah.suunnitelma 22" sheetId="5" r:id="rId5"/>
    <sheet name="Liite 3b JTF-kulmaluvut 2022" sheetId="6" r:id="rId6"/>
    <sheet name="Liite 4 aputaulukko rah.osuudet" sheetId="8" r:id="rId7"/>
    <sheet name="Liite 5 aluerah.arviot 2021_27" sheetId="7" r:id="rId8"/>
  </sheets>
  <externalReferences>
    <externalReference r:id="rId9"/>
  </externalReferences>
  <definedNames>
    <definedName name="_GoBack" localSheetId="6">'Liite 4 aputaulukko rah.osuudet'!#REF!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G12" i="1"/>
  <c r="O15" i="2"/>
  <c r="O14" i="2"/>
  <c r="O13" i="2"/>
  <c r="O11" i="1"/>
  <c r="O13" i="1"/>
  <c r="O14" i="1"/>
  <c r="O15" i="1"/>
  <c r="O12" i="1" l="1"/>
  <c r="C17" i="2" l="1"/>
  <c r="C12" i="2"/>
  <c r="C37" i="2"/>
  <c r="C36" i="2"/>
  <c r="C37" i="1"/>
  <c r="C36" i="1"/>
  <c r="C12" i="1"/>
  <c r="C22" i="1"/>
  <c r="C22" i="2"/>
  <c r="C17" i="1"/>
  <c r="C11" i="1"/>
  <c r="E51" i="1" l="1"/>
  <c r="E46" i="1"/>
  <c r="E61" i="1"/>
  <c r="E57" i="2" l="1"/>
  <c r="E56" i="1"/>
  <c r="E48" i="1"/>
  <c r="G40" i="2"/>
  <c r="G38" i="2"/>
  <c r="G35" i="2" s="1"/>
  <c r="G37" i="2"/>
  <c r="G36" i="2"/>
  <c r="G32" i="2"/>
  <c r="G33" i="2" s="1"/>
  <c r="G30" i="2" s="1"/>
  <c r="G31" i="2"/>
  <c r="G28" i="2"/>
  <c r="G25" i="2" s="1"/>
  <c r="G27" i="2"/>
  <c r="G26" i="2"/>
  <c r="G22" i="2"/>
  <c r="G23" i="2" s="1"/>
  <c r="G20" i="2" s="1"/>
  <c r="G21" i="2"/>
  <c r="G18" i="2"/>
  <c r="G15" i="2" s="1"/>
  <c r="G17" i="2"/>
  <c r="G16" i="2"/>
  <c r="G12" i="2"/>
  <c r="G13" i="2" s="1"/>
  <c r="G10" i="2" s="1"/>
  <c r="G11" i="2"/>
  <c r="G38" i="1"/>
  <c r="G37" i="1"/>
  <c r="G36" i="1"/>
  <c r="G33" i="1"/>
  <c r="G32" i="1"/>
  <c r="G31" i="1"/>
  <c r="G28" i="1"/>
  <c r="G27" i="1"/>
  <c r="G26" i="1"/>
  <c r="G23" i="1"/>
  <c r="G22" i="1"/>
  <c r="G21" i="1"/>
  <c r="G18" i="1"/>
  <c r="G17" i="1"/>
  <c r="G16" i="1"/>
  <c r="G11" i="1"/>
  <c r="C11" i="2"/>
  <c r="F69" i="2"/>
  <c r="F68" i="2"/>
  <c r="F67" i="2"/>
  <c r="F66" i="2"/>
  <c r="G65" i="2"/>
  <c r="E65" i="2"/>
  <c r="D65" i="2"/>
  <c r="F65" i="2" s="1"/>
  <c r="C65" i="2"/>
  <c r="F64" i="2"/>
  <c r="F62" i="2"/>
  <c r="E61" i="2"/>
  <c r="F59" i="2"/>
  <c r="F58" i="2"/>
  <c r="F57" i="2"/>
  <c r="F56" i="2"/>
  <c r="E56" i="2"/>
  <c r="E55" i="2" s="1"/>
  <c r="F55" i="2" s="1"/>
  <c r="F54" i="2"/>
  <c r="F53" i="2"/>
  <c r="F51" i="2"/>
  <c r="E51" i="2"/>
  <c r="E50" i="2" s="1"/>
  <c r="F50" i="2" s="1"/>
  <c r="F49" i="2"/>
  <c r="F48" i="2"/>
  <c r="F47" i="2"/>
  <c r="E46" i="2"/>
  <c r="F46" i="2" s="1"/>
  <c r="E45" i="2"/>
  <c r="F45" i="2" s="1"/>
  <c r="F44" i="2"/>
  <c r="F43" i="2"/>
  <c r="F42" i="2"/>
  <c r="F41" i="2"/>
  <c r="D40" i="2"/>
  <c r="C40" i="2"/>
  <c r="F40" i="2" s="1"/>
  <c r="F39" i="2"/>
  <c r="D38" i="2"/>
  <c r="F38" i="2" s="1"/>
  <c r="F37" i="2"/>
  <c r="F36" i="2"/>
  <c r="C35" i="2"/>
  <c r="F34" i="2"/>
  <c r="D32" i="2"/>
  <c r="D33" i="2" s="1"/>
  <c r="F33" i="2" s="1"/>
  <c r="F31" i="2"/>
  <c r="D31" i="2"/>
  <c r="D30" i="2" s="1"/>
  <c r="C30" i="2"/>
  <c r="F30" i="2" s="1"/>
  <c r="F29" i="2"/>
  <c r="D27" i="2"/>
  <c r="D26" i="2"/>
  <c r="F26" i="2" s="1"/>
  <c r="C25" i="2"/>
  <c r="F24" i="2"/>
  <c r="F23" i="2"/>
  <c r="C21" i="2"/>
  <c r="D20" i="2"/>
  <c r="F19" i="2"/>
  <c r="F18" i="2"/>
  <c r="C16" i="2"/>
  <c r="D15" i="2"/>
  <c r="F14" i="2"/>
  <c r="F13" i="2"/>
  <c r="C10" i="2"/>
  <c r="F10" i="2" s="1"/>
  <c r="F12" i="2"/>
  <c r="F11" i="2"/>
  <c r="D10" i="2"/>
  <c r="P4" i="1"/>
  <c r="P4" i="2"/>
  <c r="O4" i="2"/>
  <c r="L4" i="2"/>
  <c r="L21" i="2"/>
  <c r="L20" i="2"/>
  <c r="L19" i="2"/>
  <c r="L18" i="2"/>
  <c r="N20" i="2" s="1"/>
  <c r="L17" i="2"/>
  <c r="M15" i="2"/>
  <c r="M14" i="2"/>
  <c r="M13" i="2"/>
  <c r="M12" i="2"/>
  <c r="M11" i="2"/>
  <c r="M10" i="2"/>
  <c r="N10" i="2" s="1"/>
  <c r="L9" i="2"/>
  <c r="K9" i="2"/>
  <c r="D33" i="1"/>
  <c r="D32" i="1"/>
  <c r="D31" i="1"/>
  <c r="D28" i="1"/>
  <c r="D27" i="1"/>
  <c r="D26" i="1"/>
  <c r="C21" i="1"/>
  <c r="C16" i="1"/>
  <c r="J13" i="8"/>
  <c r="O4" i="1"/>
  <c r="L4" i="1"/>
  <c r="O10" i="1"/>
  <c r="N13" i="1"/>
  <c r="N10" i="1"/>
  <c r="N20" i="1"/>
  <c r="L18" i="1"/>
  <c r="L21" i="1"/>
  <c r="L20" i="1"/>
  <c r="L19" i="1"/>
  <c r="L17" i="1" s="1"/>
  <c r="M15" i="1"/>
  <c r="M14" i="1"/>
  <c r="M13" i="1"/>
  <c r="M12" i="1"/>
  <c r="M11" i="1"/>
  <c r="M10" i="1"/>
  <c r="M9" i="1" s="1"/>
  <c r="L9" i="1"/>
  <c r="K9" i="1"/>
  <c r="C20" i="2" l="1"/>
  <c r="F20" i="2" s="1"/>
  <c r="C15" i="2"/>
  <c r="F15" i="2" s="1"/>
  <c r="G10" i="1"/>
  <c r="D25" i="2"/>
  <c r="F25" i="2" s="1"/>
  <c r="F16" i="2"/>
  <c r="F27" i="2"/>
  <c r="D35" i="2"/>
  <c r="F35" i="2" s="1"/>
  <c r="F52" i="2"/>
  <c r="F61" i="2"/>
  <c r="D28" i="2"/>
  <c r="F28" i="2" s="1"/>
  <c r="F17" i="2"/>
  <c r="F21" i="2"/>
  <c r="F32" i="2"/>
  <c r="F63" i="2"/>
  <c r="F22" i="2"/>
  <c r="O10" i="2"/>
  <c r="O11" i="2"/>
  <c r="O12" i="2"/>
  <c r="M9" i="2"/>
  <c r="N13" i="2"/>
  <c r="E55" i="1"/>
  <c r="E50" i="1"/>
  <c r="E45" i="1"/>
  <c r="F45" i="1" s="1"/>
  <c r="H45" i="1" s="1"/>
  <c r="E60" i="2" l="1"/>
  <c r="F60" i="2" s="1"/>
  <c r="G85" i="8" l="1"/>
  <c r="H85" i="8"/>
  <c r="G84" i="8"/>
  <c r="G83" i="8"/>
  <c r="G82" i="8"/>
  <c r="G81" i="8"/>
  <c r="H90" i="8"/>
  <c r="H78" i="8"/>
  <c r="H79" i="8"/>
  <c r="H80" i="8"/>
  <c r="H75" i="8" s="1"/>
  <c r="H77" i="8"/>
  <c r="H76" i="8"/>
  <c r="F12" i="5" l="1"/>
  <c r="F10" i="5"/>
  <c r="F11" i="5"/>
  <c r="F9" i="5"/>
  <c r="H9" i="5" s="1"/>
  <c r="E8" i="5"/>
  <c r="G89" i="2"/>
  <c r="E89" i="2"/>
  <c r="D89" i="2"/>
  <c r="D74" i="2" s="1"/>
  <c r="C89" i="2"/>
  <c r="G88" i="2"/>
  <c r="E88" i="2"/>
  <c r="D88" i="2"/>
  <c r="C88" i="2"/>
  <c r="G87" i="2"/>
  <c r="E87" i="2"/>
  <c r="D87" i="2"/>
  <c r="C87" i="2"/>
  <c r="G86" i="2"/>
  <c r="E86" i="2"/>
  <c r="D86" i="2"/>
  <c r="C86" i="2"/>
  <c r="E84" i="2"/>
  <c r="D84" i="2"/>
  <c r="C84" i="2"/>
  <c r="F84" i="2" s="1"/>
  <c r="H84" i="2" s="1"/>
  <c r="E83" i="2"/>
  <c r="D83" i="2"/>
  <c r="C83" i="2"/>
  <c r="E82" i="2"/>
  <c r="D82" i="2"/>
  <c r="C82" i="2"/>
  <c r="E81" i="2"/>
  <c r="D81" i="2"/>
  <c r="C81" i="2"/>
  <c r="D80" i="2"/>
  <c r="G79" i="2"/>
  <c r="E79" i="2"/>
  <c r="E74" i="2" s="1"/>
  <c r="D79" i="2"/>
  <c r="C79" i="2"/>
  <c r="G78" i="2"/>
  <c r="E78" i="2"/>
  <c r="D78" i="2"/>
  <c r="C78" i="2"/>
  <c r="G77" i="2"/>
  <c r="E77" i="2"/>
  <c r="D77" i="2"/>
  <c r="C77" i="2"/>
  <c r="C72" i="2" s="1"/>
  <c r="G76" i="2"/>
  <c r="G71" i="2" s="1"/>
  <c r="E76" i="2"/>
  <c r="D76" i="2"/>
  <c r="C76" i="2"/>
  <c r="E75" i="2"/>
  <c r="G74" i="2"/>
  <c r="D73" i="2"/>
  <c r="H69" i="2"/>
  <c r="H68" i="2"/>
  <c r="H67" i="2"/>
  <c r="H66" i="2"/>
  <c r="G85" i="2"/>
  <c r="E85" i="2"/>
  <c r="C85" i="2"/>
  <c r="H64" i="2"/>
  <c r="H63" i="2"/>
  <c r="H62" i="2"/>
  <c r="H61" i="2"/>
  <c r="H60" i="2"/>
  <c r="H59" i="2"/>
  <c r="H58" i="2"/>
  <c r="H57" i="2"/>
  <c r="H56" i="2"/>
  <c r="H54" i="2"/>
  <c r="H53" i="2"/>
  <c r="H52" i="2"/>
  <c r="H51" i="2"/>
  <c r="H49" i="2"/>
  <c r="H48" i="2"/>
  <c r="H47" i="2"/>
  <c r="H46" i="2"/>
  <c r="E80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4" i="2"/>
  <c r="H23" i="2"/>
  <c r="H22" i="2"/>
  <c r="H21" i="2"/>
  <c r="H19" i="2"/>
  <c r="H18" i="2"/>
  <c r="H17" i="2"/>
  <c r="H16" i="2"/>
  <c r="H15" i="2"/>
  <c r="H14" i="2"/>
  <c r="H13" i="2"/>
  <c r="H12" i="2"/>
  <c r="H11" i="2"/>
  <c r="G88" i="1"/>
  <c r="F11" i="1"/>
  <c r="F47" i="1"/>
  <c r="F48" i="1"/>
  <c r="F49" i="1"/>
  <c r="F51" i="1"/>
  <c r="F52" i="1"/>
  <c r="F53" i="1"/>
  <c r="F54" i="1"/>
  <c r="F56" i="1"/>
  <c r="F57" i="1"/>
  <c r="F58" i="1"/>
  <c r="F59" i="1"/>
  <c r="F61" i="1"/>
  <c r="F62" i="1"/>
  <c r="F63" i="1"/>
  <c r="F64" i="1"/>
  <c r="F46" i="1"/>
  <c r="F41" i="1"/>
  <c r="E89" i="1"/>
  <c r="E88" i="1"/>
  <c r="E87" i="1"/>
  <c r="E86" i="1"/>
  <c r="E84" i="1"/>
  <c r="E83" i="1"/>
  <c r="E82" i="1"/>
  <c r="E81" i="1"/>
  <c r="D80" i="1"/>
  <c r="E79" i="1"/>
  <c r="E78" i="1"/>
  <c r="E77" i="1"/>
  <c r="E76" i="1"/>
  <c r="E75" i="1"/>
  <c r="F69" i="1"/>
  <c r="F67" i="1"/>
  <c r="F68" i="1"/>
  <c r="F66" i="1"/>
  <c r="E65" i="1"/>
  <c r="E85" i="1" s="1"/>
  <c r="E60" i="1"/>
  <c r="F60" i="1" s="1"/>
  <c r="F78" i="2" l="1"/>
  <c r="H78" i="2" s="1"/>
  <c r="G73" i="2"/>
  <c r="F89" i="2"/>
  <c r="H89" i="2" s="1"/>
  <c r="E80" i="1"/>
  <c r="E72" i="1"/>
  <c r="E73" i="1"/>
  <c r="E74" i="1"/>
  <c r="E71" i="1"/>
  <c r="E70" i="1"/>
  <c r="F81" i="2"/>
  <c r="H81" i="2" s="1"/>
  <c r="E71" i="2"/>
  <c r="H10" i="2"/>
  <c r="D72" i="2"/>
  <c r="F79" i="2"/>
  <c r="H79" i="2" s="1"/>
  <c r="F82" i="2"/>
  <c r="H82" i="2" s="1"/>
  <c r="D75" i="2"/>
  <c r="E72" i="2"/>
  <c r="G75" i="2"/>
  <c r="H45" i="2"/>
  <c r="H50" i="2"/>
  <c r="H55" i="2"/>
  <c r="G72" i="2"/>
  <c r="E73" i="2"/>
  <c r="H65" i="2"/>
  <c r="F76" i="2"/>
  <c r="H76" i="2" s="1"/>
  <c r="C73" i="2"/>
  <c r="F86" i="2"/>
  <c r="H86" i="2" s="1"/>
  <c r="F88" i="2"/>
  <c r="H88" i="2" s="1"/>
  <c r="H20" i="2"/>
  <c r="H25" i="2"/>
  <c r="D71" i="2"/>
  <c r="E70" i="2"/>
  <c r="G70" i="2"/>
  <c r="F85" i="2"/>
  <c r="H85" i="2" s="1"/>
  <c r="C80" i="2"/>
  <c r="F80" i="2" s="1"/>
  <c r="H80" i="2" s="1"/>
  <c r="F87" i="2"/>
  <c r="H87" i="2" s="1"/>
  <c r="F77" i="2"/>
  <c r="H77" i="2" s="1"/>
  <c r="C71" i="2"/>
  <c r="C75" i="2"/>
  <c r="F83" i="2"/>
  <c r="H83" i="2" s="1"/>
  <c r="D85" i="2"/>
  <c r="C74" i="2"/>
  <c r="F74" i="2" s="1"/>
  <c r="H74" i="2" s="1"/>
  <c r="CC31" i="7"/>
  <c r="CB31" i="7"/>
  <c r="CA31" i="7"/>
  <c r="CC30" i="7"/>
  <c r="CB30" i="7"/>
  <c r="CA30" i="7"/>
  <c r="CC29" i="7"/>
  <c r="CB29" i="7"/>
  <c r="CA29" i="7"/>
  <c r="CC28" i="7"/>
  <c r="CB28" i="7"/>
  <c r="CA28" i="7"/>
  <c r="CC27" i="7"/>
  <c r="CB27" i="7"/>
  <c r="CA27" i="7"/>
  <c r="CC26" i="7"/>
  <c r="CB26" i="7"/>
  <c r="CA26" i="7"/>
  <c r="CC25" i="7"/>
  <c r="CB25" i="7"/>
  <c r="CA25" i="7"/>
  <c r="CC24" i="7"/>
  <c r="CB24" i="7"/>
  <c r="CA24" i="7"/>
  <c r="CC23" i="7"/>
  <c r="CB23" i="7"/>
  <c r="CA23" i="7"/>
  <c r="CC22" i="7"/>
  <c r="CB22" i="7"/>
  <c r="CA22" i="7"/>
  <c r="CD22" i="7" s="1"/>
  <c r="CC21" i="7"/>
  <c r="CB21" i="7"/>
  <c r="CA21" i="7"/>
  <c r="CC20" i="7"/>
  <c r="CB20" i="7"/>
  <c r="CA20" i="7"/>
  <c r="CC19" i="7"/>
  <c r="CB19" i="7"/>
  <c r="CA19" i="7"/>
  <c r="CC18" i="7"/>
  <c r="CB18" i="7"/>
  <c r="CA18" i="7"/>
  <c r="CC17" i="7"/>
  <c r="CB17" i="7"/>
  <c r="CA17" i="7"/>
  <c r="CC16" i="7"/>
  <c r="CB16" i="7"/>
  <c r="CA16" i="7"/>
  <c r="CC15" i="7"/>
  <c r="CB15" i="7"/>
  <c r="CA15" i="7"/>
  <c r="CC14" i="7"/>
  <c r="CB14" i="7"/>
  <c r="CA14" i="7"/>
  <c r="CD14" i="7" s="1"/>
  <c r="CC13" i="7"/>
  <c r="CB13" i="7"/>
  <c r="CA13" i="7"/>
  <c r="CC12" i="7"/>
  <c r="CB12" i="7"/>
  <c r="CA12" i="7"/>
  <c r="CC11" i="7"/>
  <c r="CB11" i="7"/>
  <c r="CA11" i="7"/>
  <c r="CC10" i="7"/>
  <c r="CB10" i="7"/>
  <c r="CA10" i="7"/>
  <c r="CC9" i="7"/>
  <c r="CB9" i="7"/>
  <c r="CA9" i="7"/>
  <c r="CD30" i="7" l="1"/>
  <c r="F72" i="2"/>
  <c r="CD31" i="7"/>
  <c r="F71" i="2"/>
  <c r="H71" i="2" s="1"/>
  <c r="CD19" i="7"/>
  <c r="CD27" i="7"/>
  <c r="CD12" i="7"/>
  <c r="CD20" i="7"/>
  <c r="CD28" i="7"/>
  <c r="CD9" i="7"/>
  <c r="CD17" i="7"/>
  <c r="CD25" i="7"/>
  <c r="CD18" i="7"/>
  <c r="CD26" i="7"/>
  <c r="H72" i="2"/>
  <c r="CD11" i="7"/>
  <c r="CD10" i="7"/>
  <c r="CD15" i="7"/>
  <c r="CD23" i="7"/>
  <c r="CD16" i="7"/>
  <c r="CD24" i="7"/>
  <c r="CD13" i="7"/>
  <c r="CD21" i="7"/>
  <c r="CD29" i="7"/>
  <c r="D70" i="2"/>
  <c r="F73" i="2"/>
  <c r="H73" i="2" s="1"/>
  <c r="F75" i="2"/>
  <c r="H75" i="2" s="1"/>
  <c r="C70" i="2"/>
  <c r="F70" i="2" l="1"/>
  <c r="H70" i="2" s="1"/>
  <c r="G89" i="1"/>
  <c r="D89" i="1"/>
  <c r="C89" i="1"/>
  <c r="D88" i="1"/>
  <c r="C88" i="1"/>
  <c r="F88" i="1" s="1"/>
  <c r="H88" i="1" s="1"/>
  <c r="G87" i="1"/>
  <c r="D87" i="1"/>
  <c r="C87" i="1"/>
  <c r="G86" i="1"/>
  <c r="D86" i="1"/>
  <c r="C86" i="1"/>
  <c r="D84" i="1"/>
  <c r="C84" i="1"/>
  <c r="D83" i="1"/>
  <c r="C83" i="1"/>
  <c r="D82" i="1"/>
  <c r="C82" i="1"/>
  <c r="D81" i="1"/>
  <c r="C81" i="1"/>
  <c r="F81" i="1" s="1"/>
  <c r="G79" i="1"/>
  <c r="G74" i="1" s="1"/>
  <c r="D79" i="1"/>
  <c r="C79" i="1"/>
  <c r="C74" i="1" s="1"/>
  <c r="G78" i="1"/>
  <c r="G73" i="1" s="1"/>
  <c r="D78" i="1"/>
  <c r="C78" i="1"/>
  <c r="G77" i="1"/>
  <c r="D77" i="1"/>
  <c r="C77" i="1"/>
  <c r="G76" i="1"/>
  <c r="G71" i="1" s="1"/>
  <c r="D76" i="1"/>
  <c r="C76" i="1"/>
  <c r="J80" i="8"/>
  <c r="J17" i="8"/>
  <c r="J19" i="8" s="1"/>
  <c r="K5" i="8"/>
  <c r="K4" i="8"/>
  <c r="K3" i="8"/>
  <c r="J33" i="8" s="1"/>
  <c r="J5" i="8"/>
  <c r="J4" i="8"/>
  <c r="J3" i="8"/>
  <c r="G17" i="8" s="1"/>
  <c r="G19" i="8" s="1"/>
  <c r="G72" i="1" l="1"/>
  <c r="C73" i="1"/>
  <c r="F76" i="1"/>
  <c r="H76" i="1" s="1"/>
  <c r="J23" i="8"/>
  <c r="F78" i="1"/>
  <c r="H78" i="1" s="1"/>
  <c r="F82" i="1"/>
  <c r="H82" i="1" s="1"/>
  <c r="L3" i="8"/>
  <c r="D72" i="1"/>
  <c r="J68" i="8"/>
  <c r="J88" i="8" s="1"/>
  <c r="H68" i="8"/>
  <c r="H88" i="8" s="1"/>
  <c r="G68" i="8"/>
  <c r="G23" i="8"/>
  <c r="F38" i="8"/>
  <c r="H86" i="1"/>
  <c r="F86" i="1"/>
  <c r="F89" i="1"/>
  <c r="H89" i="1" s="1"/>
  <c r="F77" i="1"/>
  <c r="H77" i="1" s="1"/>
  <c r="F58" i="8"/>
  <c r="H58" i="8"/>
  <c r="H48" i="8"/>
  <c r="H83" i="8" s="1"/>
  <c r="H53" i="8"/>
  <c r="H54" i="8" s="1"/>
  <c r="F12" i="8"/>
  <c r="I12" i="8" s="1"/>
  <c r="K12" i="8" s="1"/>
  <c r="F32" i="8"/>
  <c r="F34" i="8" s="1"/>
  <c r="I34" i="8" s="1"/>
  <c r="G38" i="8"/>
  <c r="F83" i="1"/>
  <c r="H83" i="1" s="1"/>
  <c r="H47" i="8"/>
  <c r="H52" i="8"/>
  <c r="H62" i="8"/>
  <c r="H57" i="8"/>
  <c r="G32" i="8"/>
  <c r="G34" i="8" s="1"/>
  <c r="F79" i="1"/>
  <c r="H79" i="1" s="1"/>
  <c r="H67" i="8"/>
  <c r="G67" i="8"/>
  <c r="F67" i="8"/>
  <c r="F69" i="8" s="1"/>
  <c r="J67" i="8"/>
  <c r="J87" i="8" s="1"/>
  <c r="F84" i="1"/>
  <c r="H84" i="1" s="1"/>
  <c r="F87" i="1"/>
  <c r="H87" i="1" s="1"/>
  <c r="F59" i="8"/>
  <c r="M58" i="8"/>
  <c r="H63" i="8"/>
  <c r="H64" i="8"/>
  <c r="I64" i="8" s="1"/>
  <c r="K64" i="8" s="1"/>
  <c r="J69" i="8"/>
  <c r="J89" i="8" s="1"/>
  <c r="F52" i="8"/>
  <c r="G22" i="8"/>
  <c r="G24" i="8" s="1"/>
  <c r="F37" i="8"/>
  <c r="F39" i="8" s="1"/>
  <c r="F47" i="8"/>
  <c r="L4" i="8"/>
  <c r="G13" i="8"/>
  <c r="G28" i="8"/>
  <c r="F43" i="8"/>
  <c r="J42" i="8"/>
  <c r="J44" i="8" s="1"/>
  <c r="J22" i="8"/>
  <c r="J24" i="8" s="1"/>
  <c r="G37" i="8"/>
  <c r="G39" i="8" s="1"/>
  <c r="F57" i="8"/>
  <c r="F18" i="8"/>
  <c r="J28" i="8"/>
  <c r="J43" i="8"/>
  <c r="J41" i="8" s="1"/>
  <c r="F53" i="8"/>
  <c r="F22" i="8"/>
  <c r="F24" i="8" s="1"/>
  <c r="I24" i="8" s="1"/>
  <c r="F28" i="8"/>
  <c r="F13" i="8"/>
  <c r="J37" i="8"/>
  <c r="J39" i="8" s="1"/>
  <c r="G18" i="8"/>
  <c r="F33" i="8"/>
  <c r="I33" i="8" s="1"/>
  <c r="K33" i="8" s="1"/>
  <c r="F68" i="8"/>
  <c r="I68" i="8" s="1"/>
  <c r="K68" i="8" s="1"/>
  <c r="F48" i="8"/>
  <c r="G43" i="8"/>
  <c r="J32" i="8"/>
  <c r="J34" i="8" s="1"/>
  <c r="L5" i="8"/>
  <c r="L6" i="8" s="1"/>
  <c r="J38" i="8"/>
  <c r="G12" i="8"/>
  <c r="G14" i="8" s="1"/>
  <c r="F27" i="8"/>
  <c r="F29" i="8" s="1"/>
  <c r="J12" i="8"/>
  <c r="J77" i="8" s="1"/>
  <c r="G27" i="8"/>
  <c r="G29" i="8" s="1"/>
  <c r="F42" i="8"/>
  <c r="F44" i="8" s="1"/>
  <c r="I44" i="8" s="1"/>
  <c r="K44" i="8" s="1"/>
  <c r="J18" i="8"/>
  <c r="G33" i="8"/>
  <c r="F17" i="8"/>
  <c r="F19" i="8" s="1"/>
  <c r="I19" i="8" s="1"/>
  <c r="K19" i="8" s="1"/>
  <c r="J27" i="8"/>
  <c r="J29" i="8" s="1"/>
  <c r="G42" i="8"/>
  <c r="G44" i="8" s="1"/>
  <c r="F23" i="8"/>
  <c r="F21" i="8" s="1"/>
  <c r="H49" i="8"/>
  <c r="D71" i="1"/>
  <c r="H81" i="1"/>
  <c r="D74" i="1"/>
  <c r="F74" i="1" s="1"/>
  <c r="D73" i="1"/>
  <c r="C72" i="1"/>
  <c r="C71" i="1"/>
  <c r="J90" i="8"/>
  <c r="G90" i="8"/>
  <c r="F90" i="8"/>
  <c r="I90" i="8" s="1"/>
  <c r="G88" i="8"/>
  <c r="F85" i="8"/>
  <c r="I85" i="8" s="1"/>
  <c r="F83" i="8"/>
  <c r="I83" i="8" s="1"/>
  <c r="F82" i="8"/>
  <c r="G80" i="8"/>
  <c r="F80" i="8"/>
  <c r="I70" i="8"/>
  <c r="K70" i="8" s="1"/>
  <c r="I65" i="8"/>
  <c r="K65" i="8" s="1"/>
  <c r="I63" i="8"/>
  <c r="K63" i="8" s="1"/>
  <c r="I62" i="8"/>
  <c r="K62" i="8" s="1"/>
  <c r="I60" i="8"/>
  <c r="K60" i="8" s="1"/>
  <c r="I58" i="8"/>
  <c r="K58" i="8" s="1"/>
  <c r="F56" i="8"/>
  <c r="I55" i="8"/>
  <c r="K55" i="8" s="1"/>
  <c r="H51" i="8"/>
  <c r="I50" i="8"/>
  <c r="K50" i="8" s="1"/>
  <c r="I47" i="8"/>
  <c r="K47" i="8" s="1"/>
  <c r="I45" i="8"/>
  <c r="K45" i="8" s="1"/>
  <c r="G41" i="8"/>
  <c r="I40" i="8"/>
  <c r="K40" i="8" s="1"/>
  <c r="I38" i="8"/>
  <c r="K38" i="8" s="1"/>
  <c r="I37" i="8"/>
  <c r="K37" i="8" s="1"/>
  <c r="J36" i="8"/>
  <c r="G36" i="8"/>
  <c r="F36" i="8"/>
  <c r="I35" i="8"/>
  <c r="K35" i="8" s="1"/>
  <c r="G31" i="8"/>
  <c r="I30" i="8"/>
  <c r="K30" i="8" s="1"/>
  <c r="I25" i="8"/>
  <c r="K25" i="8" s="1"/>
  <c r="K24" i="8"/>
  <c r="I23" i="8"/>
  <c r="K23" i="8" s="1"/>
  <c r="L23" i="8" s="1"/>
  <c r="I22" i="8"/>
  <c r="K22" i="8" s="1"/>
  <c r="J21" i="8"/>
  <c r="G21" i="8"/>
  <c r="I20" i="8"/>
  <c r="K20" i="8" s="1"/>
  <c r="J16" i="8"/>
  <c r="G16" i="8"/>
  <c r="I15" i="8"/>
  <c r="K15" i="8" s="1"/>
  <c r="F71" i="1" l="1"/>
  <c r="H71" i="1" s="1"/>
  <c r="F89" i="8"/>
  <c r="K43" i="8"/>
  <c r="L43" i="8" s="1"/>
  <c r="I43" i="8"/>
  <c r="F41" i="8"/>
  <c r="I41" i="8" s="1"/>
  <c r="K41" i="8" s="1"/>
  <c r="I57" i="8"/>
  <c r="K57" i="8" s="1"/>
  <c r="G87" i="8"/>
  <c r="G69" i="8"/>
  <c r="G89" i="8" s="1"/>
  <c r="F88" i="8"/>
  <c r="I88" i="8" s="1"/>
  <c r="F72" i="1"/>
  <c r="H72" i="1" s="1"/>
  <c r="H87" i="8"/>
  <c r="H72" i="8" s="1"/>
  <c r="H69" i="8"/>
  <c r="H89" i="8" s="1"/>
  <c r="H74" i="8" s="1"/>
  <c r="H66" i="8"/>
  <c r="H86" i="8" s="1"/>
  <c r="H73" i="8"/>
  <c r="G11" i="8"/>
  <c r="J26" i="8"/>
  <c r="H84" i="8"/>
  <c r="K34" i="8"/>
  <c r="L34" i="8" s="1"/>
  <c r="I28" i="8"/>
  <c r="K28" i="8" s="1"/>
  <c r="I39" i="8"/>
  <c r="K39" i="8" s="1"/>
  <c r="L39" i="8" s="1"/>
  <c r="H82" i="8"/>
  <c r="I82" i="8" s="1"/>
  <c r="K82" i="8" s="1"/>
  <c r="I32" i="8"/>
  <c r="F16" i="8"/>
  <c r="F14" i="8"/>
  <c r="I14" i="8" s="1"/>
  <c r="K14" i="8" s="1"/>
  <c r="F75" i="8"/>
  <c r="I80" i="8"/>
  <c r="K80" i="8" s="1"/>
  <c r="F73" i="1"/>
  <c r="H73" i="1" s="1"/>
  <c r="I17" i="8"/>
  <c r="K17" i="8" s="1"/>
  <c r="F31" i="8"/>
  <c r="H74" i="1"/>
  <c r="G79" i="8"/>
  <c r="I48" i="8"/>
  <c r="F54" i="8"/>
  <c r="I53" i="8"/>
  <c r="K53" i="8" s="1"/>
  <c r="I52" i="8"/>
  <c r="K52" i="8" s="1"/>
  <c r="H61" i="8"/>
  <c r="L63" i="8"/>
  <c r="L44" i="8"/>
  <c r="I13" i="8"/>
  <c r="K13" i="8" s="1"/>
  <c r="F26" i="8"/>
  <c r="I42" i="8"/>
  <c r="K42" i="8" s="1"/>
  <c r="F66" i="8"/>
  <c r="F86" i="8" s="1"/>
  <c r="G77" i="8"/>
  <c r="J14" i="8"/>
  <c r="K48" i="8"/>
  <c r="F49" i="8"/>
  <c r="L24" i="8"/>
  <c r="G75" i="8"/>
  <c r="F87" i="8"/>
  <c r="F77" i="8"/>
  <c r="G26" i="8"/>
  <c r="G76" i="8" s="1"/>
  <c r="J31" i="8"/>
  <c r="G66" i="8"/>
  <c r="G86" i="8" s="1"/>
  <c r="F78" i="8"/>
  <c r="I78" i="8" s="1"/>
  <c r="K78" i="8" s="1"/>
  <c r="H59" i="8"/>
  <c r="I18" i="8"/>
  <c r="K18" i="8" s="1"/>
  <c r="L18" i="8" s="1"/>
  <c r="J66" i="8"/>
  <c r="J86" i="8" s="1"/>
  <c r="G78" i="8"/>
  <c r="I29" i="8"/>
  <c r="K29" i="8" s="1"/>
  <c r="K32" i="8"/>
  <c r="I27" i="8"/>
  <c r="K27" i="8" s="1"/>
  <c r="L33" i="8"/>
  <c r="I67" i="8"/>
  <c r="K67" i="8" s="1"/>
  <c r="L64" i="8"/>
  <c r="J78" i="8"/>
  <c r="I61" i="8"/>
  <c r="K61" i="8" s="1"/>
  <c r="L61" i="8" s="1"/>
  <c r="K90" i="8"/>
  <c r="J73" i="8"/>
  <c r="K85" i="8"/>
  <c r="I36" i="8"/>
  <c r="K36" i="8" s="1"/>
  <c r="L36" i="8" s="1"/>
  <c r="I21" i="8"/>
  <c r="K21" i="8" s="1"/>
  <c r="L21" i="8" s="1"/>
  <c r="J72" i="8"/>
  <c r="I16" i="8"/>
  <c r="K16" i="8" s="1"/>
  <c r="L16" i="8" s="1"/>
  <c r="K88" i="8"/>
  <c r="J75" i="8"/>
  <c r="I31" i="8"/>
  <c r="H12" i="5"/>
  <c r="H11" i="5"/>
  <c r="H10" i="5"/>
  <c r="G8" i="5"/>
  <c r="D8" i="5"/>
  <c r="C8" i="5"/>
  <c r="H69" i="1"/>
  <c r="H68" i="1"/>
  <c r="H67" i="1"/>
  <c r="H66" i="1"/>
  <c r="G65" i="1"/>
  <c r="G85" i="1" s="1"/>
  <c r="D65" i="1"/>
  <c r="D85" i="1" s="1"/>
  <c r="C65" i="1"/>
  <c r="H64" i="1"/>
  <c r="H63" i="1"/>
  <c r="H62" i="1"/>
  <c r="H61" i="1"/>
  <c r="H60" i="1"/>
  <c r="H59" i="1"/>
  <c r="H58" i="1"/>
  <c r="H57" i="1"/>
  <c r="H56" i="1"/>
  <c r="F55" i="1"/>
  <c r="H54" i="1"/>
  <c r="H53" i="1"/>
  <c r="H52" i="1"/>
  <c r="H51" i="1"/>
  <c r="H49" i="1"/>
  <c r="H48" i="1"/>
  <c r="H47" i="1"/>
  <c r="H46" i="1"/>
  <c r="F44" i="1"/>
  <c r="H44" i="1" s="1"/>
  <c r="F43" i="1"/>
  <c r="H43" i="1" s="1"/>
  <c r="F42" i="1"/>
  <c r="H42" i="1" s="1"/>
  <c r="H41" i="1"/>
  <c r="G40" i="1"/>
  <c r="D40" i="1"/>
  <c r="C40" i="1"/>
  <c r="F40" i="1" s="1"/>
  <c r="H40" i="1" s="1"/>
  <c r="F39" i="1"/>
  <c r="H39" i="1" s="1"/>
  <c r="F38" i="1"/>
  <c r="H38" i="1" s="1"/>
  <c r="F37" i="1"/>
  <c r="H37" i="1" s="1"/>
  <c r="F36" i="1"/>
  <c r="H36" i="1" s="1"/>
  <c r="G35" i="1"/>
  <c r="D35" i="1"/>
  <c r="C35" i="1"/>
  <c r="F34" i="1"/>
  <c r="H34" i="1" s="1"/>
  <c r="F33" i="1"/>
  <c r="H33" i="1" s="1"/>
  <c r="F32" i="1"/>
  <c r="H32" i="1" s="1"/>
  <c r="F31" i="1"/>
  <c r="H31" i="1" s="1"/>
  <c r="G30" i="1"/>
  <c r="D30" i="1"/>
  <c r="F30" i="1" s="1"/>
  <c r="C30" i="1"/>
  <c r="F29" i="1"/>
  <c r="H29" i="1" s="1"/>
  <c r="F28" i="1"/>
  <c r="H28" i="1" s="1"/>
  <c r="F27" i="1"/>
  <c r="H27" i="1" s="1"/>
  <c r="F26" i="1"/>
  <c r="H26" i="1" s="1"/>
  <c r="G25" i="1"/>
  <c r="D25" i="1"/>
  <c r="C25" i="1"/>
  <c r="F24" i="1"/>
  <c r="H24" i="1" s="1"/>
  <c r="F23" i="1"/>
  <c r="H23" i="1" s="1"/>
  <c r="F22" i="1"/>
  <c r="H22" i="1" s="1"/>
  <c r="F21" i="1"/>
  <c r="H21" i="1" s="1"/>
  <c r="G20" i="1"/>
  <c r="D20" i="1"/>
  <c r="C20" i="1"/>
  <c r="F20" i="1" s="1"/>
  <c r="H19" i="1"/>
  <c r="F19" i="1"/>
  <c r="F18" i="1"/>
  <c r="H18" i="1" s="1"/>
  <c r="F17" i="1"/>
  <c r="H17" i="1" s="1"/>
  <c r="F16" i="1"/>
  <c r="H16" i="1" s="1"/>
  <c r="G15" i="1"/>
  <c r="D15" i="1"/>
  <c r="C15" i="1"/>
  <c r="F15" i="1" s="1"/>
  <c r="F14" i="1"/>
  <c r="H14" i="1" s="1"/>
  <c r="F13" i="1"/>
  <c r="H13" i="1" s="1"/>
  <c r="F12" i="1"/>
  <c r="H12" i="1" s="1"/>
  <c r="H11" i="1"/>
  <c r="D10" i="1"/>
  <c r="C10" i="1"/>
  <c r="D11" i="6"/>
  <c r="D12" i="6"/>
  <c r="D13" i="6"/>
  <c r="D15" i="6"/>
  <c r="D16" i="6"/>
  <c r="D17" i="6"/>
  <c r="D19" i="6"/>
  <c r="D20" i="6"/>
  <c r="D21" i="6"/>
  <c r="D22" i="6"/>
  <c r="D23" i="6"/>
  <c r="D25" i="6"/>
  <c r="D26" i="6"/>
  <c r="D27" i="6"/>
  <c r="D28" i="6"/>
  <c r="D29" i="6"/>
  <c r="D30" i="6"/>
  <c r="D31" i="6"/>
  <c r="D10" i="6"/>
  <c r="C31" i="6"/>
  <c r="B31" i="6"/>
  <c r="C24" i="6"/>
  <c r="B24" i="6"/>
  <c r="D24" i="6" s="1"/>
  <c r="C18" i="6"/>
  <c r="D18" i="6" s="1"/>
  <c r="B18" i="6"/>
  <c r="C14" i="6"/>
  <c r="C9" i="6" s="1"/>
  <c r="B14" i="6"/>
  <c r="B9" i="6" s="1"/>
  <c r="F35" i="1" l="1"/>
  <c r="H35" i="1" s="1"/>
  <c r="H30" i="1"/>
  <c r="H20" i="1"/>
  <c r="G75" i="1"/>
  <c r="G70" i="1" s="1"/>
  <c r="H15" i="1"/>
  <c r="F25" i="1"/>
  <c r="H25" i="1" s="1"/>
  <c r="L29" i="8"/>
  <c r="G71" i="8"/>
  <c r="I84" i="8"/>
  <c r="F11" i="8"/>
  <c r="I11" i="8" s="1"/>
  <c r="F72" i="8"/>
  <c r="I77" i="8"/>
  <c r="K77" i="8" s="1"/>
  <c r="D14" i="6"/>
  <c r="D9" i="6" s="1"/>
  <c r="K31" i="8"/>
  <c r="F79" i="8"/>
  <c r="I79" i="8" s="1"/>
  <c r="I87" i="8"/>
  <c r="K87" i="8" s="1"/>
  <c r="M5" i="8" s="1"/>
  <c r="G72" i="8"/>
  <c r="F76" i="8"/>
  <c r="I76" i="8" s="1"/>
  <c r="C75" i="1"/>
  <c r="H8" i="5"/>
  <c r="F8" i="5"/>
  <c r="I26" i="8"/>
  <c r="K26" i="8" s="1"/>
  <c r="I75" i="8"/>
  <c r="I86" i="8"/>
  <c r="K86" i="8" s="1"/>
  <c r="L38" i="8"/>
  <c r="I69" i="8"/>
  <c r="K69" i="8" s="1"/>
  <c r="F50" i="1"/>
  <c r="H50" i="1" s="1"/>
  <c r="F51" i="8"/>
  <c r="I51" i="8" s="1"/>
  <c r="K51" i="8" s="1"/>
  <c r="L51" i="8" s="1"/>
  <c r="I54" i="8"/>
  <c r="K54" i="8" s="1"/>
  <c r="F10" i="1"/>
  <c r="H10" i="1" s="1"/>
  <c r="D75" i="1"/>
  <c r="D70" i="1" s="1"/>
  <c r="F65" i="1"/>
  <c r="C85" i="1"/>
  <c r="F85" i="1" s="1"/>
  <c r="H85" i="1" s="1"/>
  <c r="G74" i="8"/>
  <c r="I89" i="8"/>
  <c r="K89" i="8" s="1"/>
  <c r="L88" i="8" s="1"/>
  <c r="N58" i="8"/>
  <c r="L19" i="8"/>
  <c r="L41" i="8"/>
  <c r="I66" i="8"/>
  <c r="K66" i="8" s="1"/>
  <c r="L66" i="8" s="1"/>
  <c r="F73" i="8"/>
  <c r="F46" i="8"/>
  <c r="F84" i="8"/>
  <c r="I49" i="8"/>
  <c r="K49" i="8" s="1"/>
  <c r="L49" i="8" s="1"/>
  <c r="L13" i="8"/>
  <c r="L14" i="8"/>
  <c r="K11" i="8"/>
  <c r="L11" i="8" s="1"/>
  <c r="L31" i="8"/>
  <c r="M3" i="8"/>
  <c r="I59" i="8"/>
  <c r="K59" i="8" s="1"/>
  <c r="H56" i="8"/>
  <c r="I56" i="8" s="1"/>
  <c r="K56" i="8" s="1"/>
  <c r="L56" i="8" s="1"/>
  <c r="J11" i="8"/>
  <c r="J76" i="8" s="1"/>
  <c r="J71" i="8" s="1"/>
  <c r="J79" i="8"/>
  <c r="J74" i="8" s="1"/>
  <c r="K79" i="8"/>
  <c r="L79" i="8" s="1"/>
  <c r="L26" i="8"/>
  <c r="L28" i="8"/>
  <c r="H55" i="1"/>
  <c r="C80" i="1"/>
  <c r="F80" i="1" s="1"/>
  <c r="K75" i="8"/>
  <c r="K76" i="8"/>
  <c r="H65" i="1"/>
  <c r="L68" i="8" l="1"/>
  <c r="L69" i="8"/>
  <c r="L86" i="8"/>
  <c r="I72" i="8"/>
  <c r="K72" i="8" s="1"/>
  <c r="L89" i="8"/>
  <c r="I74" i="8"/>
  <c r="K84" i="8"/>
  <c r="L54" i="8"/>
  <c r="L53" i="8"/>
  <c r="L76" i="8"/>
  <c r="F75" i="1"/>
  <c r="H75" i="1" s="1"/>
  <c r="F81" i="8"/>
  <c r="L59" i="8"/>
  <c r="L58" i="8"/>
  <c r="L48" i="8"/>
  <c r="F74" i="8"/>
  <c r="L78" i="8"/>
  <c r="H80" i="1"/>
  <c r="C70" i="1"/>
  <c r="F70" i="1" s="1"/>
  <c r="H70" i="1" s="1"/>
  <c r="J10" i="4"/>
  <c r="I31" i="4"/>
  <c r="H31" i="4"/>
  <c r="J31" i="4" s="1"/>
  <c r="F31" i="4"/>
  <c r="E31" i="4"/>
  <c r="C31" i="4"/>
  <c r="B31" i="4"/>
  <c r="J30" i="4"/>
  <c r="G30" i="4"/>
  <c r="D30" i="4"/>
  <c r="J29" i="4"/>
  <c r="G29" i="4"/>
  <c r="D29" i="4"/>
  <c r="J28" i="4"/>
  <c r="G28" i="4"/>
  <c r="D28" i="4"/>
  <c r="J27" i="4"/>
  <c r="G27" i="4"/>
  <c r="D27" i="4"/>
  <c r="J26" i="4"/>
  <c r="G26" i="4"/>
  <c r="D26" i="4"/>
  <c r="J25" i="4"/>
  <c r="K25" i="4" s="1"/>
  <c r="G25" i="4"/>
  <c r="D25" i="4"/>
  <c r="I24" i="4"/>
  <c r="H24" i="4"/>
  <c r="J24" i="4" s="1"/>
  <c r="F24" i="4"/>
  <c r="E24" i="4"/>
  <c r="C24" i="4"/>
  <c r="B24" i="4"/>
  <c r="J23" i="4"/>
  <c r="G23" i="4"/>
  <c r="D23" i="4"/>
  <c r="J22" i="4"/>
  <c r="G22" i="4"/>
  <c r="D22" i="4"/>
  <c r="J21" i="4"/>
  <c r="G21" i="4"/>
  <c r="D21" i="4"/>
  <c r="J20" i="4"/>
  <c r="G20" i="4"/>
  <c r="D20" i="4"/>
  <c r="J19" i="4"/>
  <c r="G19" i="4"/>
  <c r="D19" i="4"/>
  <c r="I18" i="4"/>
  <c r="H18" i="4"/>
  <c r="F18" i="4"/>
  <c r="E18" i="4"/>
  <c r="G18" i="4" s="1"/>
  <c r="C18" i="4"/>
  <c r="B18" i="4"/>
  <c r="J17" i="4"/>
  <c r="G17" i="4"/>
  <c r="K17" i="4" s="1"/>
  <c r="D17" i="4"/>
  <c r="J16" i="4"/>
  <c r="G16" i="4"/>
  <c r="D16" i="4"/>
  <c r="J15" i="4"/>
  <c r="G15" i="4"/>
  <c r="D15" i="4"/>
  <c r="I14" i="4"/>
  <c r="H14" i="4"/>
  <c r="F14" i="4"/>
  <c r="E14" i="4"/>
  <c r="C14" i="4"/>
  <c r="B14" i="4"/>
  <c r="J13" i="4"/>
  <c r="G13" i="4"/>
  <c r="D13" i="4"/>
  <c r="J12" i="4"/>
  <c r="G12" i="4"/>
  <c r="D12" i="4"/>
  <c r="J11" i="4"/>
  <c r="G11" i="4"/>
  <c r="K11" i="4" s="1"/>
  <c r="D11" i="4"/>
  <c r="G10" i="4"/>
  <c r="D10" i="4"/>
  <c r="K10" i="4" s="1"/>
  <c r="E9" i="4"/>
  <c r="I31" i="3"/>
  <c r="H31" i="3"/>
  <c r="F31" i="3"/>
  <c r="E31" i="3"/>
  <c r="C31" i="3"/>
  <c r="B31" i="3"/>
  <c r="D31" i="3" s="1"/>
  <c r="J30" i="3"/>
  <c r="G30" i="3"/>
  <c r="D30" i="3"/>
  <c r="J29" i="3"/>
  <c r="G29" i="3"/>
  <c r="D29" i="3"/>
  <c r="J28" i="3"/>
  <c r="G28" i="3"/>
  <c r="D28" i="3"/>
  <c r="J27" i="3"/>
  <c r="G27" i="3"/>
  <c r="D27" i="3"/>
  <c r="J26" i="3"/>
  <c r="G26" i="3"/>
  <c r="D26" i="3"/>
  <c r="J25" i="3"/>
  <c r="G25" i="3"/>
  <c r="D25" i="3"/>
  <c r="I24" i="3"/>
  <c r="H24" i="3"/>
  <c r="J24" i="3" s="1"/>
  <c r="F24" i="3"/>
  <c r="F9" i="3" s="1"/>
  <c r="E24" i="3"/>
  <c r="C24" i="3"/>
  <c r="B24" i="3"/>
  <c r="D24" i="3" s="1"/>
  <c r="J23" i="3"/>
  <c r="G23" i="3"/>
  <c r="D23" i="3"/>
  <c r="J22" i="3"/>
  <c r="G22" i="3"/>
  <c r="D22" i="3"/>
  <c r="J21" i="3"/>
  <c r="G21" i="3"/>
  <c r="D21" i="3"/>
  <c r="J20" i="3"/>
  <c r="G20" i="3"/>
  <c r="D20" i="3"/>
  <c r="J19" i="3"/>
  <c r="G19" i="3"/>
  <c r="D19" i="3"/>
  <c r="I18" i="3"/>
  <c r="H18" i="3"/>
  <c r="F18" i="3"/>
  <c r="E18" i="3"/>
  <c r="C18" i="3"/>
  <c r="B18" i="3"/>
  <c r="D18" i="3" s="1"/>
  <c r="J17" i="3"/>
  <c r="G17" i="3"/>
  <c r="D17" i="3"/>
  <c r="J16" i="3"/>
  <c r="G16" i="3"/>
  <c r="D16" i="3"/>
  <c r="J15" i="3"/>
  <c r="G15" i="3"/>
  <c r="K15" i="3" s="1"/>
  <c r="D15" i="3"/>
  <c r="I14" i="3"/>
  <c r="H14" i="3"/>
  <c r="J14" i="3" s="1"/>
  <c r="F14" i="3"/>
  <c r="E14" i="3"/>
  <c r="C14" i="3"/>
  <c r="B14" i="3"/>
  <c r="J13" i="3"/>
  <c r="G13" i="3"/>
  <c r="D13" i="3"/>
  <c r="J12" i="3"/>
  <c r="G12" i="3"/>
  <c r="D12" i="3"/>
  <c r="J11" i="3"/>
  <c r="G11" i="3"/>
  <c r="D11" i="3"/>
  <c r="J10" i="3"/>
  <c r="G10" i="3"/>
  <c r="D10" i="3"/>
  <c r="G18" i="3" l="1"/>
  <c r="J31" i="3"/>
  <c r="G14" i="4"/>
  <c r="G14" i="3"/>
  <c r="J18" i="4"/>
  <c r="J18" i="3"/>
  <c r="K18" i="3" s="1"/>
  <c r="J14" i="4"/>
  <c r="K21" i="4"/>
  <c r="D24" i="4"/>
  <c r="K28" i="4"/>
  <c r="D31" i="4"/>
  <c r="F71" i="8"/>
  <c r="G31" i="4"/>
  <c r="K74" i="8"/>
  <c r="K19" i="3"/>
  <c r="E9" i="3"/>
  <c r="K26" i="3"/>
  <c r="D18" i="4"/>
  <c r="F9" i="4"/>
  <c r="G9" i="4" s="1"/>
  <c r="I9" i="4"/>
  <c r="K31" i="4"/>
  <c r="K29" i="4"/>
  <c r="K27" i="4"/>
  <c r="K30" i="4"/>
  <c r="K26" i="4"/>
  <c r="K19" i="4"/>
  <c r="K22" i="4"/>
  <c r="K20" i="4"/>
  <c r="K23" i="4"/>
  <c r="K15" i="4"/>
  <c r="B9" i="4"/>
  <c r="K16" i="4"/>
  <c r="C9" i="4"/>
  <c r="K12" i="4"/>
  <c r="K13" i="4"/>
  <c r="K28" i="3"/>
  <c r="K21" i="3"/>
  <c r="I9" i="3"/>
  <c r="K11" i="3"/>
  <c r="G31" i="3"/>
  <c r="K31" i="3" s="1"/>
  <c r="K29" i="3"/>
  <c r="K25" i="3"/>
  <c r="K27" i="3"/>
  <c r="K30" i="3"/>
  <c r="K22" i="3"/>
  <c r="K20" i="3"/>
  <c r="K23" i="3"/>
  <c r="K16" i="3"/>
  <c r="B9" i="3"/>
  <c r="C9" i="3"/>
  <c r="K17" i="3"/>
  <c r="K12" i="3"/>
  <c r="K10" i="3"/>
  <c r="K13" i="3"/>
  <c r="K18" i="4"/>
  <c r="G24" i="4"/>
  <c r="K24" i="4" s="1"/>
  <c r="D14" i="4"/>
  <c r="H9" i="4"/>
  <c r="J9" i="4" s="1"/>
  <c r="G9" i="3"/>
  <c r="G24" i="3"/>
  <c r="K24" i="3" s="1"/>
  <c r="H9" i="3"/>
  <c r="J9" i="3" s="1"/>
  <c r="D14" i="3"/>
  <c r="K14" i="4" l="1"/>
  <c r="K14" i="3"/>
  <c r="D9" i="4"/>
  <c r="D9" i="3"/>
  <c r="K9" i="3" s="1"/>
  <c r="K9" i="4"/>
  <c r="H46" i="8"/>
  <c r="H81" i="8" l="1"/>
  <c r="I46" i="8"/>
  <c r="G73" i="8"/>
  <c r="I73" i="8" s="1"/>
  <c r="K83" i="8"/>
  <c r="K46" i="8"/>
  <c r="L46" i="8" s="1"/>
  <c r="H71" i="8" l="1"/>
  <c r="I71" i="8" s="1"/>
  <c r="K71" i="8" s="1"/>
  <c r="L71" i="8" s="1"/>
  <c r="I81" i="8"/>
  <c r="K81" i="8" s="1"/>
  <c r="L81" i="8" s="1"/>
  <c r="L83" i="8"/>
  <c r="L84" i="8"/>
  <c r="M4" i="8"/>
  <c r="K73" i="8"/>
  <c r="L73" i="8" l="1"/>
  <c r="L74" i="8"/>
</calcChain>
</file>

<file path=xl/sharedStrings.xml><?xml version="1.0" encoding="utf-8"?>
<sst xmlns="http://schemas.openxmlformats.org/spreadsheetml/2006/main" count="725" uniqueCount="200">
  <si>
    <t>Alueellinen rahoitussuunnitelma</t>
  </si>
  <si>
    <t>Taulukko täytetään soveltuvin osin vuodelle 2023.</t>
  </si>
  <si>
    <t>LIITE 1a</t>
  </si>
  <si>
    <t>Tähän taulukkoon sisällytetään kokonaisuudessaan kulmalukutaulukon mukaisten valtuuksien määrä.</t>
  </si>
  <si>
    <t>Rahoitus Päijät-Häme</t>
  </si>
  <si>
    <t>Vuosi:</t>
  </si>
  <si>
    <t>EAKR kulmaluku</t>
  </si>
  <si>
    <t>Valtion osuus EAKR</t>
  </si>
  <si>
    <t>EAKR+valtio</t>
  </si>
  <si>
    <t>ESR+ kulmaluku</t>
  </si>
  <si>
    <t>Valtion osuus ESR+</t>
  </si>
  <si>
    <t>ESR+ +valtio</t>
  </si>
  <si>
    <t>Yhteensä</t>
  </si>
  <si>
    <t>Maakunta:</t>
  </si>
  <si>
    <t>Päijät-Häme</t>
  </si>
  <si>
    <t>Osio:</t>
  </si>
  <si>
    <t>ELSA</t>
  </si>
  <si>
    <t>milj. euroa</t>
  </si>
  <si>
    <t>Palautus 31.10.2022 mennessä</t>
  </si>
  <si>
    <t>Toimintalinja / erityistavoite</t>
  </si>
  <si>
    <t>RR-ELY</t>
  </si>
  <si>
    <t>Maakunnan liitto</t>
  </si>
  <si>
    <t>YHTEENSÄ</t>
  </si>
  <si>
    <t>EAKR yritystuet</t>
  </si>
  <si>
    <t>EAKR muu EAKR-tyypp.</t>
  </si>
  <si>
    <t>EAKR aluerahoitus</t>
  </si>
  <si>
    <t>Taulukko, jota käytetään jakoon</t>
  </si>
  <si>
    <t>ESR+ kaupunkikehitt.</t>
  </si>
  <si>
    <t>ESR+ aluerahoitus</t>
  </si>
  <si>
    <t xml:space="preserve">PHL </t>
  </si>
  <si>
    <t>HELY</t>
  </si>
  <si>
    <t>JTF yritystuet</t>
  </si>
  <si>
    <t>JTF muu EAKR-tyypp.</t>
  </si>
  <si>
    <t>JTF ESR+ -tyypp.</t>
  </si>
  <si>
    <t>yhteensä</t>
  </si>
  <si>
    <t>JTF aluerahoitus</t>
  </si>
  <si>
    <t>EAKR yht.</t>
  </si>
  <si>
    <t>TL 1</t>
  </si>
  <si>
    <t>Erityistavoite 1.1 (EAKR)</t>
  </si>
  <si>
    <t>ET 1.1</t>
  </si>
  <si>
    <t>EAKR</t>
  </si>
  <si>
    <t>ET 1.2</t>
  </si>
  <si>
    <t>Valtio</t>
  </si>
  <si>
    <t>ET 1.3</t>
  </si>
  <si>
    <t>Kunta</t>
  </si>
  <si>
    <t>ET 2.1</t>
  </si>
  <si>
    <t>Muu julkinen</t>
  </si>
  <si>
    <t>Erityistavoite 1.2 (EAKR)</t>
  </si>
  <si>
    <t>ESR</t>
  </si>
  <si>
    <t>ET 4.a</t>
  </si>
  <si>
    <t>ET 4.g</t>
  </si>
  <si>
    <t>Erityistavoite 1.3 (EAKR)</t>
  </si>
  <si>
    <t>ET 4.h</t>
  </si>
  <si>
    <t>ET 5.h</t>
  </si>
  <si>
    <t>TL 2</t>
  </si>
  <si>
    <t>Erityistavoite 2.1 (EAKR)</t>
  </si>
  <si>
    <t>Erityistavoite 2.2 (EAKR)</t>
  </si>
  <si>
    <t>Erityistavoite 2.3 (EAKR)</t>
  </si>
  <si>
    <t>TL 3</t>
  </si>
  <si>
    <t>Erityistavoite 3.1 (EAKR)</t>
  </si>
  <si>
    <t>TL 4</t>
  </si>
  <si>
    <t>Erityistavoite 4.a (ESR+)</t>
  </si>
  <si>
    <t>ESR+</t>
  </si>
  <si>
    <t>Erityistavoite 4.g (ESR+)</t>
  </si>
  <si>
    <t>Erityistavoite 4.h (ESR+)</t>
  </si>
  <si>
    <t>TL 5</t>
  </si>
  <si>
    <t>Erityistavoite 5.h (ESR+)</t>
  </si>
  <si>
    <t>TL 7</t>
  </si>
  <si>
    <t>Erityistavoite 2.7.1 (JTF)</t>
  </si>
  <si>
    <t xml:space="preserve">JTF  </t>
  </si>
  <si>
    <t>KAIKKI YHTEENSÄ</t>
  </si>
  <si>
    <t>EU</t>
  </si>
  <si>
    <t>EAKR YHTEENSÄ</t>
  </si>
  <si>
    <t>ESR+ YHTEENSÄ</t>
  </si>
  <si>
    <t>JTF YHTEENSÄ</t>
  </si>
  <si>
    <t>Taulukko täytetään soveltuvin osin vuodelle 2024.</t>
  </si>
  <si>
    <t>LIITE 1b</t>
  </si>
  <si>
    <t>TYÖ- JA ELINKEINOMINISTERIÖ</t>
  </si>
  <si>
    <t>LIITE 2a</t>
  </si>
  <si>
    <t>Alueet ja kasvupalvelut -osasto</t>
  </si>
  <si>
    <t>UUDISTUVA JA OSAAVA SUOMI 2021 - 2027</t>
  </si>
  <si>
    <t>Rahoitussuunnitelman vuoden 2023 alueellisessa päätöksenteossa olevat kulmaluvut (milj. euroa), EAKR, ESR+ ja JTF</t>
  </si>
  <si>
    <t>Vuoden 2023 kulmaluvut maakunnittain (maakuntien liitot ja ELY-keskukset)</t>
  </si>
  <si>
    <t>EAKR-kulmaluku 2023</t>
  </si>
  <si>
    <t>ESR+-kulmaluku 2023</t>
  </si>
  <si>
    <t>ESR++valtio</t>
  </si>
  <si>
    <t>JTF-kulmaluku 2023</t>
  </si>
  <si>
    <t>Valtion osuus JTF</t>
  </si>
  <si>
    <t>JTF+valtio</t>
  </si>
  <si>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
 YHTEENSÄ</t>
    </r>
  </si>
  <si>
    <t>Pohjois-Pohjanmaa</t>
  </si>
  <si>
    <t>Kainuu</t>
  </si>
  <si>
    <t>Keski-Pohjanmaa</t>
  </si>
  <si>
    <t>Lappi</t>
  </si>
  <si>
    <t>Pohjois-Suomi yhteensä</t>
  </si>
  <si>
    <t>Etelä-Savo</t>
  </si>
  <si>
    <t>Pohjois-Karjala</t>
  </si>
  <si>
    <t>Pohjois-Savo</t>
  </si>
  <si>
    <t>Itä-Suomi yhteensä</t>
  </si>
  <si>
    <t>Keski-Suomi</t>
  </si>
  <si>
    <t>Etelä-Pohjanmaa</t>
  </si>
  <si>
    <t>Pirkanmaa</t>
  </si>
  <si>
    <t>Pohjanmaa</t>
  </si>
  <si>
    <t>Satakunta</t>
  </si>
  <si>
    <t>Länsi-Suomi yhteensä</t>
  </si>
  <si>
    <t>Kanta-Häme</t>
  </si>
  <si>
    <t>Etelä-Karjala</t>
  </si>
  <si>
    <t>Kymenlaakso</t>
  </si>
  <si>
    <t>Uusimaa</t>
  </si>
  <si>
    <t>Varsinais-Suomi</t>
  </si>
  <si>
    <t>Etelä-Suomi yhteensä</t>
  </si>
  <si>
    <t>LIITE 2b</t>
  </si>
  <si>
    <t>Rahoitussuunnitelman vuoden 2024 alueellisessa päätöksenteossa olevat kulmaluvut (milj. euroa), EAKR, ESR+ ja JTF</t>
  </si>
  <si>
    <t>Vuoden 2024 kulmaluvut maakunnittain (maakuntien liitot ja ELY-keskukset)</t>
  </si>
  <si>
    <t>Alueellinen JTF-rahoitussuunnitelma</t>
  </si>
  <si>
    <t>Taulukko täytetään soveltuvin osin vuodelle 2022.</t>
  </si>
  <si>
    <t>LIITE 3a</t>
  </si>
  <si>
    <t>xxx</t>
  </si>
  <si>
    <t>IP/ELSA</t>
  </si>
  <si>
    <t>LIITE 3b</t>
  </si>
  <si>
    <t>Rahoitussuunnitelman vuoden 2022 alueellisessa päätöksenteossa olevat kulmaluvut (milj. euroa), JTF</t>
  </si>
  <si>
    <t>Sisältää vuoden 2021 osuudet.</t>
  </si>
  <si>
    <t>Vuoden 2022 kulmaluvut maakunnittain (maakuntien liitot ja ELY-keskukset)</t>
  </si>
  <si>
    <t>JTF-kulmaluku 2022</t>
  </si>
  <si>
    <t xml:space="preserve"> 
 YHTEENSÄ</t>
  </si>
  <si>
    <t>Aputaulukko alueellinen rahoitussuunnitelman laadintaa varten</t>
  </si>
  <si>
    <t>Taulukko täytetään soveltuvin osin vuodelle 20xx.</t>
  </si>
  <si>
    <t>LIITE 4</t>
  </si>
  <si>
    <t>täsmäytys</t>
  </si>
  <si>
    <t>Kulmaluku EU</t>
  </si>
  <si>
    <t>Kulmaluku valtio</t>
  </si>
  <si>
    <t>tarkistus</t>
  </si>
  <si>
    <t>Esim. 2023</t>
  </si>
  <si>
    <t>Esim. siirtymäaluemaakunta X/IP</t>
  </si>
  <si>
    <t>valtion osuuden täsmäytys toimintalinjalle 4 toimintalinjan 5 poikkeavasta EU-osarahoitusosuudesta johtuen</t>
  </si>
  <si>
    <t>JTF</t>
  </si>
  <si>
    <t>Huom. esitetyt prosentit ("50 %") ovat vain esimerkkejä:</t>
  </si>
  <si>
    <t xml:space="preserve">Esim. </t>
  </si>
  <si>
    <t>Toiminta-</t>
  </si>
  <si>
    <t>ET-osuus/TL</t>
  </si>
  <si>
    <t>Valtion</t>
  </si>
  <si>
    <t>RR-ELY (esim. 50 %)</t>
  </si>
  <si>
    <t>Taulukkoon syötettävissä kaavoissa huomioitava oikea TL-prosentti sen mukaan,</t>
  </si>
  <si>
    <t>linjan (TL)</t>
  </si>
  <si>
    <t>EU-osuus*</t>
  </si>
  <si>
    <t xml:space="preserve">osuus </t>
  </si>
  <si>
    <r>
      <t xml:space="preserve">onko kyseessä </t>
    </r>
    <r>
      <rPr>
        <sz val="11"/>
        <color rgb="FF0070C0"/>
        <rFont val="Calibri"/>
        <family val="2"/>
        <scheme val="minor"/>
      </rPr>
      <t>IP vai ELSA</t>
    </r>
  </si>
  <si>
    <t>osuus</t>
  </si>
  <si>
    <t>julkisesta</t>
  </si>
  <si>
    <t>kans. julk.</t>
  </si>
  <si>
    <t>*) EU-rahoitusosuudet:</t>
  </si>
  <si>
    <t>rahastosta</t>
  </si>
  <si>
    <t>rahoituksesta</t>
  </si>
  <si>
    <t>Uusimaa:</t>
  </si>
  <si>
    <t>IP:</t>
  </si>
  <si>
    <t>Siirtymäalueet: 60 %</t>
  </si>
  <si>
    <t>Kehittyneet alueet:</t>
  </si>
  <si>
    <t>ELSA:</t>
  </si>
  <si>
    <t>Kuntarahaa ei välttämättä kerry tasaisesti kaikista toimenpiteistä, joten eri sarakkeissa kuntarahasuunnitelmat voivat vaihdella (tavoite yhteensä 25 %).</t>
  </si>
  <si>
    <t>Muun julkisen osuutta ei ole esimerkkilaskelmassa laskettu erikseen. Jos on tiedossa, että ko. toimenpiteissä kertyy nimenomaan muuta julkista rahoitusta, sen voi taulukossa eritellä siten, että kunta+muun julkisen osuus on yhteensä 25 %.</t>
  </si>
  <si>
    <t xml:space="preserve">IP: </t>
  </si>
  <si>
    <t>Poikkeava TL 5 EU-osarahoitussuhde, ei lasketa suoraan kulmaluvusta</t>
  </si>
  <si>
    <t>&gt; tästä johtuen tehty esimerkkitäsmäytyksiä toimintalinjan 4 valtion- ja kuntarahoituksen osuuksiin</t>
  </si>
  <si>
    <t>LIITE 5</t>
  </si>
  <si>
    <t>Indikatiivinen aluerahoituksen jakaantuminen maakunnittain 2021-2027</t>
  </si>
  <si>
    <t>Indikatiiviset arviot rahoitussuunnitelmien 2021-2027 kulmaluvuiksi (milj. euroa), EAKR, ESR+ ja JTF</t>
  </si>
  <si>
    <t>Ohjelmakauden rahoitus yhteensä</t>
  </si>
  <si>
    <t>Taulukko on laskennallinen. Luvut täsmentyvät vuosittain valtion talousarviovalmistelun yhteydessä. Taulukosta puuttuvat vuodelle 2021 budjetoidut EAKR:n ja ESR+:n alun perin InvestEU:lle varatut osuudet, jotka tulevat myös kohdistumaan aluerahoitukseen.</t>
  </si>
  <si>
    <t>ml. aluerahoitukseen siirrettävät InvestEU-osuudet</t>
  </si>
  <si>
    <t>Rahoitusosuudet maakunnittain (maakuntien liitot ja ELY-keskukset)</t>
  </si>
  <si>
    <t xml:space="preserve">EAKR-kulmaluku 2021 </t>
  </si>
  <si>
    <t xml:space="preserve">ESR+-kulmaluku 2021 </t>
  </si>
  <si>
    <t>YHTEENSÄ 2021</t>
  </si>
  <si>
    <t>EAKR-kulmaluku 2022</t>
  </si>
  <si>
    <t>ESR+-kulmaluku 2022</t>
  </si>
  <si>
    <t>YHTEENSÄ 2022</t>
  </si>
  <si>
    <t>YHTEENSÄ 2023</t>
  </si>
  <si>
    <t>EAKR-kulmaluku 2024</t>
  </si>
  <si>
    <t>ESR+-kulmaluku 2024</t>
  </si>
  <si>
    <t>JTF-kulmaluku 2024</t>
  </si>
  <si>
    <t>YHTEENSÄ 2024</t>
  </si>
  <si>
    <t>EAKR-kulmaluku 2025</t>
  </si>
  <si>
    <t>ESR+-kulmaluku 2025</t>
  </si>
  <si>
    <t>JTF-kulmaluku 2025</t>
  </si>
  <si>
    <t>YHTEENSÄ 2025</t>
  </si>
  <si>
    <t>EAKR-kulmaluku 2026</t>
  </si>
  <si>
    <t>ESR+-kulmaluku 2026</t>
  </si>
  <si>
    <t>JTF-kulmaluku 2026</t>
  </si>
  <si>
    <t>YHTEENSÄ 2026</t>
  </si>
  <si>
    <t>EAKR-kulmaluku 2027</t>
  </si>
  <si>
    <t>ESR+-kulmaluku 2027</t>
  </si>
  <si>
    <t>JTF-kulmaluku 2027</t>
  </si>
  <si>
    <t>YHTEENSÄ 2027</t>
  </si>
  <si>
    <t>EAKR-kulmaluvut 2021-2027</t>
  </si>
  <si>
    <t>ESR+-kulmaluvut 2021-2027</t>
  </si>
  <si>
    <t>JTF-kulmaluvut 2022-2027</t>
  </si>
  <si>
    <t>YHTEENSÄ 2021-2027</t>
  </si>
  <si>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
 YHTEENSÄ</t>
    </r>
  </si>
  <si>
    <t>ET 2.2</t>
  </si>
  <si>
    <t>ET 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</si>
</sst>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\ %"/>
    <numFmt numFmtId="165" formatCode="0.000"/>
    <numFmt numFmtId="166" formatCode="#,##0.000"/>
    <numFmt numFmtId="167" formatCode="0.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rgb="FF7030A0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i/>
      <sz val="8"/>
      <name val="Arial"/>
      <family val="2"/>
    </font>
    <font>
      <b/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4" fontId="5" fillId="0" borderId="0" xfId="0" applyNumberFormat="1" applyFont="1"/>
    <xf numFmtId="0" fontId="3" fillId="0" borderId="0" xfId="0" applyFont="1"/>
    <xf numFmtId="0" fontId="6" fillId="3" borderId="1" xfId="0" applyFont="1" applyFill="1" applyBorder="1"/>
    <xf numFmtId="0" fontId="6" fillId="3" borderId="2" xfId="0" applyFont="1" applyFill="1" applyBorder="1"/>
    <xf numFmtId="0" fontId="7" fillId="3" borderId="3" xfId="0" applyFont="1" applyFill="1" applyBorder="1"/>
    <xf numFmtId="0" fontId="6" fillId="3" borderId="4" xfId="0" applyFont="1" applyFill="1" applyBorder="1"/>
    <xf numFmtId="0" fontId="4" fillId="0" borderId="5" xfId="0" applyFont="1" applyBorder="1"/>
    <xf numFmtId="0" fontId="4" fillId="0" borderId="6" xfId="0" applyFont="1" applyBorder="1" applyAlignment="1">
      <alignment horizontal="justify" wrapText="1"/>
    </xf>
    <xf numFmtId="0" fontId="4" fillId="0" borderId="7" xfId="0" applyFont="1" applyBorder="1"/>
    <xf numFmtId="0" fontId="4" fillId="4" borderId="7" xfId="0" applyFont="1" applyFill="1" applyBorder="1"/>
    <xf numFmtId="0" fontId="4" fillId="0" borderId="8" xfId="0" applyFont="1" applyBorder="1"/>
    <xf numFmtId="0" fontId="4" fillId="5" borderId="6" xfId="0" applyFont="1" applyFill="1" applyBorder="1"/>
    <xf numFmtId="0" fontId="4" fillId="0" borderId="9" xfId="0" applyFont="1" applyBorder="1"/>
    <xf numFmtId="0" fontId="4" fillId="0" borderId="10" xfId="0" applyFont="1" applyBorder="1" applyAlignment="1">
      <alignment horizontal="justify" wrapText="1"/>
    </xf>
    <xf numFmtId="0" fontId="9" fillId="0" borderId="11" xfId="0" applyFont="1" applyBorder="1"/>
    <xf numFmtId="0" fontId="4" fillId="4" borderId="0" xfId="0" applyFont="1" applyFill="1"/>
    <xf numFmtId="0" fontId="4" fillId="5" borderId="10" xfId="0" applyFont="1" applyFill="1" applyBorder="1"/>
    <xf numFmtId="0" fontId="5" fillId="0" borderId="13" xfId="0" applyFont="1" applyBorder="1"/>
    <xf numFmtId="0" fontId="4" fillId="0" borderId="14" xfId="0" applyFont="1" applyBorder="1" applyAlignment="1">
      <alignment horizontal="justify" wrapText="1"/>
    </xf>
    <xf numFmtId="0" fontId="4" fillId="4" borderId="15" xfId="0" applyFont="1" applyFill="1" applyBorder="1"/>
    <xf numFmtId="0" fontId="4" fillId="5" borderId="14" xfId="0" applyFont="1" applyFill="1" applyBorder="1"/>
    <xf numFmtId="0" fontId="5" fillId="4" borderId="9" xfId="0" applyFont="1" applyFill="1" applyBorder="1"/>
    <xf numFmtId="0" fontId="4" fillId="4" borderId="10" xfId="0" applyFont="1" applyFill="1" applyBorder="1" applyAlignment="1">
      <alignment horizontal="left" vertical="top" wrapText="1"/>
    </xf>
    <xf numFmtId="0" fontId="5" fillId="4" borderId="0" xfId="0" applyFont="1" applyFill="1"/>
    <xf numFmtId="0" fontId="4" fillId="5" borderId="19" xfId="0" applyFont="1" applyFill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4" xfId="0" applyFont="1" applyBorder="1"/>
    <xf numFmtId="0" fontId="5" fillId="4" borderId="20" xfId="0" applyFont="1" applyFill="1" applyBorder="1"/>
    <xf numFmtId="0" fontId="4" fillId="4" borderId="19" xfId="0" applyFont="1" applyFill="1" applyBorder="1" applyAlignment="1">
      <alignment horizontal="left" vertical="top" wrapText="1"/>
    </xf>
    <xf numFmtId="0" fontId="5" fillId="0" borderId="23" xfId="0" applyFont="1" applyBorder="1"/>
    <xf numFmtId="0" fontId="4" fillId="4" borderId="24" xfId="0" applyFont="1" applyFill="1" applyBorder="1"/>
    <xf numFmtId="0" fontId="5" fillId="4" borderId="23" xfId="0" applyFont="1" applyFill="1" applyBorder="1"/>
    <xf numFmtId="0" fontId="9" fillId="4" borderId="12" xfId="0" applyFont="1" applyFill="1" applyBorder="1"/>
    <xf numFmtId="0" fontId="9" fillId="0" borderId="12" xfId="0" applyFont="1" applyBorder="1"/>
    <xf numFmtId="0" fontId="4" fillId="4" borderId="5" xfId="0" applyFont="1" applyFill="1" applyBorder="1"/>
    <xf numFmtId="0" fontId="4" fillId="4" borderId="6" xfId="0" applyFont="1" applyFill="1" applyBorder="1" applyAlignment="1">
      <alignment horizontal="left" vertical="top" wrapText="1"/>
    </xf>
    <xf numFmtId="0" fontId="4" fillId="4" borderId="9" xfId="0" applyFont="1" applyFill="1" applyBorder="1"/>
    <xf numFmtId="0" fontId="4" fillId="4" borderId="29" xfId="0" applyFont="1" applyFill="1" applyBorder="1"/>
    <xf numFmtId="0" fontId="4" fillId="4" borderId="30" xfId="0" applyFont="1" applyFill="1" applyBorder="1" applyAlignment="1">
      <alignment horizontal="left" vertical="top" wrapText="1"/>
    </xf>
    <xf numFmtId="0" fontId="10" fillId="5" borderId="9" xfId="0" applyFont="1" applyFill="1" applyBorder="1"/>
    <xf numFmtId="0" fontId="10" fillId="5" borderId="10" xfId="0" applyFont="1" applyFill="1" applyBorder="1" applyAlignment="1">
      <alignment horizontal="left" vertical="top" wrapText="1"/>
    </xf>
    <xf numFmtId="0" fontId="10" fillId="0" borderId="0" xfId="0" applyFont="1"/>
    <xf numFmtId="0" fontId="10" fillId="5" borderId="29" xfId="0" applyFont="1" applyFill="1" applyBorder="1"/>
    <xf numFmtId="0" fontId="10" fillId="5" borderId="30" xfId="0" applyFont="1" applyFill="1" applyBorder="1" applyAlignment="1">
      <alignment horizontal="left" vertical="top" wrapText="1"/>
    </xf>
    <xf numFmtId="0" fontId="10" fillId="5" borderId="31" xfId="0" applyFont="1" applyFill="1" applyBorder="1"/>
    <xf numFmtId="0" fontId="10" fillId="5" borderId="32" xfId="0" applyFont="1" applyFill="1" applyBorder="1" applyAlignment="1">
      <alignment horizontal="left" vertical="top" wrapText="1"/>
    </xf>
    <xf numFmtId="0" fontId="12" fillId="0" borderId="0" xfId="0" applyFont="1"/>
    <xf numFmtId="0" fontId="0" fillId="0" borderId="0" xfId="0" applyAlignment="1">
      <alignment horizontal="center"/>
    </xf>
    <xf numFmtId="14" fontId="0" fillId="0" borderId="0" xfId="0" applyNumberFormat="1"/>
    <xf numFmtId="164" fontId="3" fillId="0" borderId="0" xfId="1" applyNumberFormat="1" applyFont="1"/>
    <xf numFmtId="164" fontId="0" fillId="0" borderId="0" xfId="1" applyNumberFormat="1" applyFont="1"/>
    <xf numFmtId="0" fontId="13" fillId="0" borderId="0" xfId="0" applyFont="1"/>
    <xf numFmtId="0" fontId="13" fillId="0" borderId="0" xfId="0" applyFont="1" applyAlignment="1">
      <alignment horizontal="center"/>
    </xf>
    <xf numFmtId="0" fontId="2" fillId="0" borderId="0" xfId="0" applyFont="1"/>
    <xf numFmtId="0" fontId="14" fillId="0" borderId="0" xfId="0" applyFont="1"/>
    <xf numFmtId="0" fontId="15" fillId="0" borderId="0" xfId="0" applyFont="1"/>
    <xf numFmtId="165" fontId="0" fillId="0" borderId="0" xfId="0" applyNumberFormat="1"/>
    <xf numFmtId="0" fontId="12" fillId="0" borderId="1" xfId="0" applyFont="1" applyBorder="1" applyAlignment="1">
      <alignment horizontal="center" wrapText="1"/>
    </xf>
    <xf numFmtId="0" fontId="12" fillId="7" borderId="1" xfId="0" applyFont="1" applyFill="1" applyBorder="1" applyAlignment="1">
      <alignment horizontal="center" wrapText="1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wrapText="1"/>
    </xf>
    <xf numFmtId="166" fontId="12" fillId="9" borderId="1" xfId="0" applyNumberFormat="1" applyFont="1" applyFill="1" applyBorder="1" applyAlignment="1">
      <alignment horizontal="center"/>
    </xf>
    <xf numFmtId="164" fontId="12" fillId="0" borderId="0" xfId="1" applyNumberFormat="1" applyFont="1" applyFill="1"/>
    <xf numFmtId="165" fontId="12" fillId="0" borderId="0" xfId="0" applyNumberFormat="1" applyFont="1"/>
    <xf numFmtId="0" fontId="16" fillId="0" borderId="1" xfId="0" applyFont="1" applyBorder="1"/>
    <xf numFmtId="166" fontId="13" fillId="9" borderId="1" xfId="0" applyNumberFormat="1" applyFont="1" applyFill="1" applyBorder="1" applyAlignment="1">
      <alignment horizontal="center"/>
    </xf>
    <xf numFmtId="166" fontId="16" fillId="9" borderId="1" xfId="0" applyNumberFormat="1" applyFont="1" applyFill="1" applyBorder="1" applyAlignment="1">
      <alignment horizontal="center"/>
    </xf>
    <xf numFmtId="0" fontId="13" fillId="0" borderId="1" xfId="0" applyFont="1" applyBorder="1"/>
    <xf numFmtId="0" fontId="17" fillId="10" borderId="1" xfId="0" applyFont="1" applyFill="1" applyBorder="1"/>
    <xf numFmtId="167" fontId="13" fillId="0" borderId="1" xfId="0" applyNumberFormat="1" applyFont="1" applyBorder="1" applyAlignment="1">
      <alignment horizontal="left"/>
    </xf>
    <xf numFmtId="167" fontId="12" fillId="11" borderId="1" xfId="0" applyNumberFormat="1" applyFont="1" applyFill="1" applyBorder="1" applyAlignment="1">
      <alignment horizontal="left"/>
    </xf>
    <xf numFmtId="0" fontId="12" fillId="11" borderId="1" xfId="0" applyFont="1" applyFill="1" applyBorder="1"/>
    <xf numFmtId="166" fontId="16" fillId="12" borderId="1" xfId="0" applyNumberFormat="1" applyFont="1" applyFill="1" applyBorder="1" applyAlignment="1">
      <alignment horizontal="center"/>
    </xf>
    <xf numFmtId="1" fontId="0" fillId="0" borderId="0" xfId="0" applyNumberFormat="1"/>
    <xf numFmtId="166" fontId="0" fillId="0" borderId="0" xfId="0" applyNumberFormat="1"/>
    <xf numFmtId="0" fontId="5" fillId="0" borderId="12" xfId="0" applyFont="1" applyBorder="1"/>
    <xf numFmtId="0" fontId="7" fillId="2" borderId="15" xfId="0" applyFont="1" applyFill="1" applyBorder="1"/>
    <xf numFmtId="0" fontId="7" fillId="2" borderId="16" xfId="0" applyFont="1" applyFill="1" applyBorder="1"/>
    <xf numFmtId="0" fontId="5" fillId="10" borderId="0" xfId="0" applyFont="1" applyFill="1"/>
    <xf numFmtId="0" fontId="17" fillId="11" borderId="1" xfId="0" applyFont="1" applyFill="1" applyBorder="1"/>
    <xf numFmtId="0" fontId="6" fillId="2" borderId="0" xfId="0" applyFont="1" applyFill="1"/>
    <xf numFmtId="0" fontId="5" fillId="0" borderId="31" xfId="0" applyFont="1" applyBorder="1"/>
    <xf numFmtId="0" fontId="5" fillId="0" borderId="38" xfId="0" applyFont="1" applyBorder="1"/>
    <xf numFmtId="0" fontId="5" fillId="0" borderId="39" xfId="0" applyFont="1" applyBorder="1"/>
    <xf numFmtId="0" fontId="5" fillId="0" borderId="40" xfId="0" applyFont="1" applyBorder="1"/>
    <xf numFmtId="0" fontId="4" fillId="4" borderId="41" xfId="0" applyFont="1" applyFill="1" applyBorder="1"/>
    <xf numFmtId="0" fontId="9" fillId="0" borderId="36" xfId="0" applyFont="1" applyBorder="1"/>
    <xf numFmtId="0" fontId="4" fillId="5" borderId="38" xfId="0" applyFont="1" applyFill="1" applyBorder="1"/>
    <xf numFmtId="9" fontId="4" fillId="4" borderId="22" xfId="1" applyFont="1" applyFill="1" applyBorder="1" applyAlignment="1">
      <alignment horizontal="left" vertical="top" wrapText="1"/>
    </xf>
    <xf numFmtId="9" fontId="4" fillId="0" borderId="0" xfId="1" applyFont="1"/>
    <xf numFmtId="9" fontId="3" fillId="0" borderId="0" xfId="1" applyFont="1"/>
    <xf numFmtId="9" fontId="5" fillId="0" borderId="0" xfId="1" applyFont="1"/>
    <xf numFmtId="9" fontId="0" fillId="0" borderId="0" xfId="1" applyFont="1"/>
    <xf numFmtId="0" fontId="10" fillId="5" borderId="38" xfId="0" applyFont="1" applyFill="1" applyBorder="1" applyAlignment="1">
      <alignment horizontal="left" vertical="top" wrapText="1"/>
    </xf>
    <xf numFmtId="9" fontId="4" fillId="0" borderId="6" xfId="1" applyFont="1" applyBorder="1"/>
    <xf numFmtId="9" fontId="4" fillId="0" borderId="10" xfId="1" applyFont="1" applyBorder="1"/>
    <xf numFmtId="9" fontId="5" fillId="0" borderId="14" xfId="1" applyFont="1" applyBorder="1"/>
    <xf numFmtId="9" fontId="5" fillId="4" borderId="10" xfId="1" applyFont="1" applyFill="1" applyBorder="1"/>
    <xf numFmtId="9" fontId="5" fillId="0" borderId="10" xfId="1" applyFont="1" applyBorder="1"/>
    <xf numFmtId="9" fontId="5" fillId="4" borderId="19" xfId="1" applyFont="1" applyFill="1" applyBorder="1"/>
    <xf numFmtId="9" fontId="4" fillId="4" borderId="6" xfId="1" applyFont="1" applyFill="1" applyBorder="1"/>
    <xf numFmtId="9" fontId="4" fillId="4" borderId="10" xfId="1" applyFont="1" applyFill="1" applyBorder="1"/>
    <xf numFmtId="9" fontId="4" fillId="4" borderId="30" xfId="1" applyFont="1" applyFill="1" applyBorder="1"/>
    <xf numFmtId="9" fontId="10" fillId="5" borderId="10" xfId="1" applyFont="1" applyFill="1" applyBorder="1"/>
    <xf numFmtId="9" fontId="10" fillId="5" borderId="30" xfId="1" applyFont="1" applyFill="1" applyBorder="1"/>
    <xf numFmtId="9" fontId="10" fillId="5" borderId="38" xfId="1" applyFont="1" applyFill="1" applyBorder="1"/>
    <xf numFmtId="9" fontId="8" fillId="0" borderId="0" xfId="1" applyFont="1"/>
    <xf numFmtId="9" fontId="4" fillId="0" borderId="0" xfId="1" applyFont="1" applyFill="1"/>
    <xf numFmtId="9" fontId="4" fillId="0" borderId="8" xfId="1" applyFont="1" applyBorder="1" applyAlignment="1">
      <alignment horizontal="justify" wrapText="1"/>
    </xf>
    <xf numFmtId="9" fontId="4" fillId="0" borderId="12" xfId="1" applyFont="1" applyBorder="1" applyAlignment="1">
      <alignment horizontal="justify" wrapText="1"/>
    </xf>
    <xf numFmtId="9" fontId="4" fillId="0" borderId="17" xfId="1" applyFont="1" applyBorder="1" applyAlignment="1">
      <alignment horizontal="justify" wrapText="1"/>
    </xf>
    <xf numFmtId="9" fontId="4" fillId="4" borderId="12" xfId="1" applyFont="1" applyFill="1" applyBorder="1" applyAlignment="1">
      <alignment horizontal="left" vertical="top" wrapText="1"/>
    </xf>
    <xf numFmtId="9" fontId="5" fillId="0" borderId="12" xfId="1" applyFont="1" applyBorder="1"/>
    <xf numFmtId="9" fontId="5" fillId="0" borderId="17" xfId="1" applyFont="1" applyBorder="1"/>
    <xf numFmtId="9" fontId="6" fillId="4" borderId="12" xfId="1" applyFont="1" applyFill="1" applyBorder="1"/>
    <xf numFmtId="9" fontId="4" fillId="4" borderId="8" xfId="1" applyFont="1" applyFill="1" applyBorder="1" applyAlignment="1">
      <alignment horizontal="left" vertical="top" wrapText="1"/>
    </xf>
    <xf numFmtId="9" fontId="10" fillId="5" borderId="12" xfId="1" applyFont="1" applyFill="1" applyBorder="1" applyAlignment="1">
      <alignment horizontal="left" vertical="top" wrapText="1"/>
    </xf>
    <xf numFmtId="9" fontId="10" fillId="5" borderId="36" xfId="1" applyFont="1" applyFill="1" applyBorder="1" applyAlignment="1">
      <alignment horizontal="left" vertical="top" wrapText="1"/>
    </xf>
    <xf numFmtId="164" fontId="5" fillId="0" borderId="12" xfId="1" applyNumberFormat="1" applyFont="1" applyBorder="1"/>
    <xf numFmtId="164" fontId="5" fillId="0" borderId="0" xfId="1" applyNumberFormat="1" applyFont="1"/>
    <xf numFmtId="164" fontId="8" fillId="0" borderId="0" xfId="1" applyNumberFormat="1" applyFont="1"/>
    <xf numFmtId="164" fontId="4" fillId="0" borderId="0" xfId="1" applyNumberFormat="1" applyFont="1"/>
    <xf numFmtId="164" fontId="4" fillId="0" borderId="0" xfId="1" applyNumberFormat="1" applyFont="1" applyFill="1"/>
    <xf numFmtId="164" fontId="4" fillId="4" borderId="12" xfId="1" applyNumberFormat="1" applyFont="1" applyFill="1" applyBorder="1" applyAlignment="1">
      <alignment horizontal="left" vertical="top" wrapText="1"/>
    </xf>
    <xf numFmtId="164" fontId="5" fillId="0" borderId="17" xfId="1" applyNumberFormat="1" applyFont="1" applyBorder="1"/>
    <xf numFmtId="164" fontId="4" fillId="4" borderId="22" xfId="1" applyNumberFormat="1" applyFont="1" applyFill="1" applyBorder="1" applyAlignment="1">
      <alignment horizontal="left" vertical="top" wrapText="1"/>
    </xf>
    <xf numFmtId="164" fontId="4" fillId="4" borderId="8" xfId="1" applyNumberFormat="1" applyFont="1" applyFill="1" applyBorder="1" applyAlignment="1">
      <alignment horizontal="left" vertical="top" wrapText="1"/>
    </xf>
    <xf numFmtId="164" fontId="10" fillId="5" borderId="12" xfId="1" applyNumberFormat="1" applyFont="1" applyFill="1" applyBorder="1" applyAlignment="1">
      <alignment horizontal="left" vertical="top" wrapText="1"/>
    </xf>
    <xf numFmtId="164" fontId="10" fillId="5" borderId="36" xfId="1" applyNumberFormat="1" applyFont="1" applyFill="1" applyBorder="1" applyAlignment="1">
      <alignment horizontal="left" vertical="top" wrapText="1"/>
    </xf>
    <xf numFmtId="0" fontId="18" fillId="0" borderId="10" xfId="0" applyFont="1" applyBorder="1"/>
    <xf numFmtId="164" fontId="18" fillId="0" borderId="12" xfId="1" applyNumberFormat="1" applyFont="1" applyBorder="1"/>
    <xf numFmtId="0" fontId="19" fillId="0" borderId="0" xfId="0" applyFont="1"/>
    <xf numFmtId="0" fontId="20" fillId="0" borderId="0" xfId="0" applyFont="1"/>
    <xf numFmtId="9" fontId="19" fillId="0" borderId="0" xfId="1" applyFont="1"/>
    <xf numFmtId="164" fontId="4" fillId="13" borderId="8" xfId="1" applyNumberFormat="1" applyFont="1" applyFill="1" applyBorder="1" applyAlignment="1">
      <alignment horizontal="justify" wrapText="1"/>
    </xf>
    <xf numFmtId="164" fontId="18" fillId="0" borderId="12" xfId="1" applyNumberFormat="1" applyFont="1" applyBorder="1" applyAlignment="1">
      <alignment horizontal="justify" wrapText="1"/>
    </xf>
    <xf numFmtId="164" fontId="18" fillId="0" borderId="17" xfId="1" applyNumberFormat="1" applyFont="1" applyBorder="1" applyAlignment="1">
      <alignment horizontal="justify" wrapText="1"/>
    </xf>
    <xf numFmtId="0" fontId="5" fillId="0" borderId="43" xfId="0" applyFont="1" applyBorder="1"/>
    <xf numFmtId="0" fontId="5" fillId="4" borderId="43" xfId="0" applyFont="1" applyFill="1" applyBorder="1"/>
    <xf numFmtId="0" fontId="4" fillId="4" borderId="43" xfId="0" applyFont="1" applyFill="1" applyBorder="1"/>
    <xf numFmtId="0" fontId="10" fillId="5" borderId="43" xfId="0" applyFont="1" applyFill="1" applyBorder="1"/>
    <xf numFmtId="0" fontId="10" fillId="5" borderId="44" xfId="0" applyFont="1" applyFill="1" applyBorder="1"/>
    <xf numFmtId="0" fontId="5" fillId="0" borderId="42" xfId="0" applyFont="1" applyBorder="1"/>
    <xf numFmtId="0" fontId="5" fillId="0" borderId="45" xfId="0" applyFont="1" applyBorder="1"/>
    <xf numFmtId="9" fontId="18" fillId="0" borderId="12" xfId="1" applyFont="1" applyBorder="1"/>
    <xf numFmtId="0" fontId="8" fillId="0" borderId="7" xfId="0" applyFont="1" applyBorder="1"/>
    <xf numFmtId="0" fontId="22" fillId="0" borderId="0" xfId="0" applyFont="1"/>
    <xf numFmtId="0" fontId="23" fillId="0" borderId="0" xfId="0" applyFont="1"/>
    <xf numFmtId="0" fontId="4" fillId="14" borderId="0" xfId="0" applyFont="1" applyFill="1"/>
    <xf numFmtId="164" fontId="4" fillId="14" borderId="0" xfId="1" applyNumberFormat="1" applyFont="1" applyFill="1"/>
    <xf numFmtId="9" fontId="6" fillId="14" borderId="0" xfId="1" applyFont="1" applyFill="1"/>
    <xf numFmtId="9" fontId="21" fillId="14" borderId="0" xfId="1" applyFont="1" applyFill="1" applyBorder="1"/>
    <xf numFmtId="9" fontId="21" fillId="14" borderId="0" xfId="1" applyFont="1" applyFill="1"/>
    <xf numFmtId="9" fontId="6" fillId="14" borderId="0" xfId="0" applyNumberFormat="1" applyFont="1" applyFill="1"/>
    <xf numFmtId="0" fontId="26" fillId="0" borderId="43" xfId="0" applyFont="1" applyBorder="1"/>
    <xf numFmtId="9" fontId="26" fillId="0" borderId="10" xfId="1" applyFont="1" applyBorder="1"/>
    <xf numFmtId="0" fontId="26" fillId="4" borderId="43" xfId="0" applyFont="1" applyFill="1" applyBorder="1"/>
    <xf numFmtId="9" fontId="26" fillId="4" borderId="19" xfId="1" applyFont="1" applyFill="1" applyBorder="1"/>
    <xf numFmtId="9" fontId="26" fillId="4" borderId="10" xfId="1" applyFont="1" applyFill="1" applyBorder="1"/>
    <xf numFmtId="165" fontId="5" fillId="4" borderId="0" xfId="0" applyNumberFormat="1" applyFont="1" applyFill="1"/>
    <xf numFmtId="165" fontId="5" fillId="4" borderId="11" xfId="0" applyNumberFormat="1" applyFont="1" applyFill="1" applyBorder="1"/>
    <xf numFmtId="165" fontId="4" fillId="4" borderId="18" xfId="0" applyNumberFormat="1" applyFont="1" applyFill="1" applyBorder="1"/>
    <xf numFmtId="165" fontId="5" fillId="4" borderId="12" xfId="0" applyNumberFormat="1" applyFont="1" applyFill="1" applyBorder="1"/>
    <xf numFmtId="165" fontId="4" fillId="5" borderId="19" xfId="0" applyNumberFormat="1" applyFont="1" applyFill="1" applyBorder="1"/>
    <xf numFmtId="165" fontId="5" fillId="0" borderId="0" xfId="0" applyNumberFormat="1" applyFont="1"/>
    <xf numFmtId="165" fontId="5" fillId="0" borderId="11" xfId="0" applyNumberFormat="1" applyFont="1" applyBorder="1"/>
    <xf numFmtId="165" fontId="5" fillId="0" borderId="12" xfId="0" applyNumberFormat="1" applyFont="1" applyBorder="1"/>
    <xf numFmtId="165" fontId="5" fillId="0" borderId="15" xfId="0" applyNumberFormat="1" applyFont="1" applyBorder="1"/>
    <xf numFmtId="165" fontId="5" fillId="0" borderId="16" xfId="0" applyNumberFormat="1" applyFont="1" applyBorder="1"/>
    <xf numFmtId="165" fontId="5" fillId="0" borderId="17" xfId="0" applyNumberFormat="1" applyFont="1" applyBorder="1"/>
    <xf numFmtId="165" fontId="5" fillId="4" borderId="21" xfId="0" applyNumberFormat="1" applyFont="1" applyFill="1" applyBorder="1"/>
    <xf numFmtId="165" fontId="5" fillId="4" borderId="18" xfId="0" applyNumberFormat="1" applyFont="1" applyFill="1" applyBorder="1"/>
    <xf numFmtId="165" fontId="5" fillId="4" borderId="22" xfId="0" applyNumberFormat="1" applyFont="1" applyFill="1" applyBorder="1"/>
    <xf numFmtId="165" fontId="9" fillId="10" borderId="0" xfId="0" applyNumberFormat="1" applyFont="1" applyFill="1"/>
    <xf numFmtId="165" fontId="5" fillId="6" borderId="12" xfId="0" applyNumberFormat="1" applyFont="1" applyFill="1" applyBorder="1"/>
    <xf numFmtId="165" fontId="9" fillId="10" borderId="15" xfId="0" applyNumberFormat="1" applyFont="1" applyFill="1" applyBorder="1"/>
    <xf numFmtId="165" fontId="9" fillId="0" borderId="11" xfId="0" applyNumberFormat="1" applyFont="1" applyBorder="1"/>
    <xf numFmtId="165" fontId="5" fillId="6" borderId="17" xfId="0" applyNumberFormat="1" applyFont="1" applyFill="1" applyBorder="1"/>
    <xf numFmtId="165" fontId="5" fillId="6" borderId="0" xfId="0" applyNumberFormat="1" applyFont="1" applyFill="1"/>
    <xf numFmtId="165" fontId="5" fillId="0" borderId="23" xfId="0" applyNumberFormat="1" applyFont="1" applyBorder="1"/>
    <xf numFmtId="165" fontId="4" fillId="4" borderId="24" xfId="0" applyNumberFormat="1" applyFont="1" applyFill="1" applyBorder="1"/>
    <xf numFmtId="165" fontId="7" fillId="6" borderId="12" xfId="0" applyNumberFormat="1" applyFont="1" applyFill="1" applyBorder="1"/>
    <xf numFmtId="165" fontId="5" fillId="4" borderId="23" xfId="0" applyNumberFormat="1" applyFont="1" applyFill="1" applyBorder="1"/>
    <xf numFmtId="165" fontId="9" fillId="4" borderId="12" xfId="0" applyNumberFormat="1" applyFont="1" applyFill="1" applyBorder="1"/>
    <xf numFmtId="165" fontId="9" fillId="0" borderId="12" xfId="0" applyNumberFormat="1" applyFont="1" applyBorder="1"/>
    <xf numFmtId="165" fontId="4" fillId="4" borderId="11" xfId="0" applyNumberFormat="1" applyFont="1" applyFill="1" applyBorder="1"/>
    <xf numFmtId="165" fontId="4" fillId="5" borderId="10" xfId="0" applyNumberFormat="1" applyFont="1" applyFill="1" applyBorder="1"/>
    <xf numFmtId="165" fontId="4" fillId="4" borderId="25" xfId="0" applyNumberFormat="1" applyFont="1" applyFill="1" applyBorder="1"/>
    <xf numFmtId="165" fontId="4" fillId="4" borderId="26" xfId="0" applyNumberFormat="1" applyFont="1" applyFill="1" applyBorder="1"/>
    <xf numFmtId="165" fontId="4" fillId="4" borderId="27" xfId="0" applyNumberFormat="1" applyFont="1" applyFill="1" applyBorder="1"/>
    <xf numFmtId="165" fontId="4" fillId="5" borderId="6" xfId="0" applyNumberFormat="1" applyFont="1" applyFill="1" applyBorder="1"/>
    <xf numFmtId="165" fontId="4" fillId="4" borderId="3" xfId="0" applyNumberFormat="1" applyFont="1" applyFill="1" applyBorder="1"/>
    <xf numFmtId="165" fontId="4" fillId="4" borderId="28" xfId="0" applyNumberFormat="1" applyFont="1" applyFill="1" applyBorder="1"/>
    <xf numFmtId="165" fontId="10" fillId="5" borderId="3" xfId="0" applyNumberFormat="1" applyFont="1" applyFill="1" applyBorder="1"/>
    <xf numFmtId="165" fontId="11" fillId="5" borderId="18" xfId="0" applyNumberFormat="1" applyFont="1" applyFill="1" applyBorder="1"/>
    <xf numFmtId="165" fontId="11" fillId="5" borderId="28" xfId="0" applyNumberFormat="1" applyFont="1" applyFill="1" applyBorder="1"/>
    <xf numFmtId="165" fontId="10" fillId="5" borderId="19" xfId="0" applyNumberFormat="1" applyFont="1" applyFill="1" applyBorder="1"/>
    <xf numFmtId="165" fontId="11" fillId="6" borderId="28" xfId="0" applyNumberFormat="1" applyFont="1" applyFill="1" applyBorder="1"/>
    <xf numFmtId="165" fontId="10" fillId="5" borderId="28" xfId="0" applyNumberFormat="1" applyFont="1" applyFill="1" applyBorder="1"/>
    <xf numFmtId="165" fontId="10" fillId="5" borderId="33" xfId="0" applyNumberFormat="1" applyFont="1" applyFill="1" applyBorder="1"/>
    <xf numFmtId="165" fontId="11" fillId="5" borderId="34" xfId="0" applyNumberFormat="1" applyFont="1" applyFill="1" applyBorder="1"/>
    <xf numFmtId="165" fontId="11" fillId="5" borderId="35" xfId="0" applyNumberFormat="1" applyFont="1" applyFill="1" applyBorder="1"/>
    <xf numFmtId="165" fontId="10" fillId="5" borderId="36" xfId="0" applyNumberFormat="1" applyFont="1" applyFill="1" applyBorder="1"/>
    <xf numFmtId="165" fontId="10" fillId="5" borderId="37" xfId="0" applyNumberFormat="1" applyFont="1" applyFill="1" applyBorder="1"/>
    <xf numFmtId="9" fontId="4" fillId="14" borderId="0" xfId="1" applyFont="1" applyFill="1"/>
    <xf numFmtId="0" fontId="8" fillId="14" borderId="0" xfId="0" applyFont="1" applyFill="1"/>
    <xf numFmtId="9" fontId="24" fillId="0" borderId="0" xfId="1" applyFont="1"/>
    <xf numFmtId="0" fontId="24" fillId="0" borderId="0" xfId="0" applyFont="1"/>
    <xf numFmtId="165" fontId="21" fillId="0" borderId="0" xfId="0" applyNumberFormat="1" applyFont="1"/>
    <xf numFmtId="0" fontId="27" fillId="0" borderId="0" xfId="0" applyFont="1"/>
    <xf numFmtId="0" fontId="0" fillId="15" borderId="0" xfId="0" applyFill="1"/>
    <xf numFmtId="9" fontId="0" fillId="15" borderId="0" xfId="1" applyFont="1" applyFill="1"/>
    <xf numFmtId="165" fontId="0" fillId="15" borderId="0" xfId="0" applyNumberFormat="1" applyFill="1"/>
    <xf numFmtId="165" fontId="5" fillId="15" borderId="11" xfId="0" applyNumberFormat="1" applyFont="1" applyFill="1" applyBorder="1"/>
    <xf numFmtId="165" fontId="5" fillId="0" borderId="43" xfId="0" applyNumberFormat="1" applyFont="1" applyBorder="1"/>
    <xf numFmtId="164" fontId="24" fillId="15" borderId="0" xfId="1" applyNumberFormat="1" applyFont="1" applyFill="1"/>
    <xf numFmtId="165" fontId="5" fillId="15" borderId="0" xfId="0" applyNumberFormat="1" applyFont="1" applyFill="1"/>
    <xf numFmtId="165" fontId="4" fillId="15" borderId="23" xfId="0" applyNumberFormat="1" applyFont="1" applyFill="1" applyBorder="1"/>
    <xf numFmtId="0" fontId="3" fillId="15" borderId="0" xfId="0" applyFont="1" applyFill="1"/>
    <xf numFmtId="0" fontId="7" fillId="3" borderId="46" xfId="0" applyFont="1" applyFill="1" applyBorder="1"/>
    <xf numFmtId="0" fontId="6" fillId="0" borderId="42" xfId="0" applyFont="1" applyBorder="1"/>
    <xf numFmtId="14" fontId="22" fillId="0" borderId="7" xfId="0" applyNumberFormat="1" applyFont="1" applyBorder="1"/>
    <xf numFmtId="0" fontId="22" fillId="0" borderId="7" xfId="0" applyFont="1" applyBorder="1"/>
    <xf numFmtId="0" fontId="23" fillId="0" borderId="6" xfId="0" applyFont="1" applyBorder="1"/>
    <xf numFmtId="0" fontId="22" fillId="0" borderId="43" xfId="0" applyFont="1" applyBorder="1"/>
    <xf numFmtId="0" fontId="23" fillId="0" borderId="10" xfId="0" applyFont="1" applyBorder="1"/>
    <xf numFmtId="0" fontId="22" fillId="0" borderId="44" xfId="0" applyFont="1" applyBorder="1"/>
    <xf numFmtId="165" fontId="22" fillId="0" borderId="39" xfId="0" applyNumberFormat="1" applyFont="1" applyBorder="1"/>
    <xf numFmtId="0" fontId="23" fillId="0" borderId="38" xfId="0" applyFont="1" applyBorder="1"/>
    <xf numFmtId="0" fontId="28" fillId="0" borderId="0" xfId="0" applyFont="1"/>
    <xf numFmtId="0" fontId="29" fillId="0" borderId="0" xfId="0" applyFont="1"/>
    <xf numFmtId="0" fontId="29" fillId="0" borderId="0" xfId="0" applyFont="1" applyAlignment="1">
      <alignment horizontal="center"/>
    </xf>
    <xf numFmtId="164" fontId="30" fillId="0" borderId="0" xfId="1" applyNumberFormat="1" applyFont="1"/>
    <xf numFmtId="164" fontId="29" fillId="0" borderId="0" xfId="1" applyNumberFormat="1" applyFont="1"/>
    <xf numFmtId="0" fontId="30" fillId="0" borderId="0" xfId="0" applyFont="1"/>
    <xf numFmtId="14" fontId="29" fillId="0" borderId="0" xfId="0" applyNumberFormat="1" applyFont="1"/>
    <xf numFmtId="164" fontId="30" fillId="0" borderId="0" xfId="1" applyNumberFormat="1" applyFont="1" applyFill="1"/>
    <xf numFmtId="0" fontId="31" fillId="0" borderId="0" xfId="0" applyFont="1"/>
    <xf numFmtId="0" fontId="31" fillId="0" borderId="0" xfId="0" applyFont="1" applyAlignment="1">
      <alignment horizontal="center"/>
    </xf>
    <xf numFmtId="0" fontId="32" fillId="0" borderId="0" xfId="0" applyFont="1"/>
    <xf numFmtId="0" fontId="30" fillId="13" borderId="18" xfId="0" applyFont="1" applyFill="1" applyBorder="1"/>
    <xf numFmtId="0" fontId="29" fillId="13" borderId="21" xfId="0" applyFont="1" applyFill="1" applyBorder="1"/>
    <xf numFmtId="0" fontId="29" fillId="13" borderId="47" xfId="0" applyFont="1" applyFill="1" applyBorder="1"/>
    <xf numFmtId="0" fontId="33" fillId="0" borderId="0" xfId="0" applyFont="1"/>
    <xf numFmtId="0" fontId="30" fillId="13" borderId="16" xfId="0" applyFont="1" applyFill="1" applyBorder="1"/>
    <xf numFmtId="0" fontId="29" fillId="13" borderId="15" xfId="0" applyFont="1" applyFill="1" applyBorder="1"/>
    <xf numFmtId="0" fontId="29" fillId="13" borderId="48" xfId="0" applyFont="1" applyFill="1" applyBorder="1"/>
    <xf numFmtId="0" fontId="28" fillId="0" borderId="1" xfId="0" applyFont="1" applyBorder="1" applyAlignment="1">
      <alignment horizontal="center" wrapText="1"/>
    </xf>
    <xf numFmtId="0" fontId="28" fillId="7" borderId="1" xfId="0" applyFont="1" applyFill="1" applyBorder="1" applyAlignment="1">
      <alignment horizontal="center" wrapText="1"/>
    </xf>
    <xf numFmtId="0" fontId="28" fillId="13" borderId="1" xfId="0" applyFont="1" applyFill="1" applyBorder="1" applyAlignment="1">
      <alignment horizontal="center" wrapText="1"/>
    </xf>
    <xf numFmtId="0" fontId="28" fillId="13" borderId="1" xfId="0" applyFont="1" applyFill="1" applyBorder="1" applyAlignment="1">
      <alignment horizontal="center"/>
    </xf>
    <xf numFmtId="0" fontId="28" fillId="8" borderId="1" xfId="0" applyFont="1" applyFill="1" applyBorder="1" applyAlignment="1">
      <alignment wrapText="1"/>
    </xf>
    <xf numFmtId="166" fontId="28" fillId="9" borderId="1" xfId="0" applyNumberFormat="1" applyFont="1" applyFill="1" applyBorder="1" applyAlignment="1">
      <alignment horizontal="center"/>
    </xf>
    <xf numFmtId="0" fontId="29" fillId="0" borderId="1" xfId="0" applyFont="1" applyBorder="1"/>
    <xf numFmtId="166" fontId="31" fillId="9" borderId="1" xfId="0" applyNumberFormat="1" applyFont="1" applyFill="1" applyBorder="1" applyAlignment="1">
      <alignment horizontal="center"/>
    </xf>
    <xf numFmtId="0" fontId="31" fillId="0" borderId="1" xfId="0" applyFont="1" applyBorder="1"/>
    <xf numFmtId="0" fontId="30" fillId="10" borderId="1" xfId="0" applyFont="1" applyFill="1" applyBorder="1"/>
    <xf numFmtId="167" fontId="31" fillId="0" borderId="1" xfId="0" applyNumberFormat="1" applyFont="1" applyBorder="1" applyAlignment="1">
      <alignment horizontal="left"/>
    </xf>
    <xf numFmtId="167" fontId="28" fillId="11" borderId="1" xfId="0" applyNumberFormat="1" applyFont="1" applyFill="1" applyBorder="1" applyAlignment="1">
      <alignment horizontal="left"/>
    </xf>
    <xf numFmtId="0" fontId="28" fillId="11" borderId="1" xfId="0" applyFont="1" applyFill="1" applyBorder="1"/>
    <xf numFmtId="165" fontId="29" fillId="0" borderId="0" xfId="0" applyNumberFormat="1" applyFont="1"/>
    <xf numFmtId="166" fontId="29" fillId="0" borderId="0" xfId="1" applyNumberFormat="1" applyFont="1"/>
    <xf numFmtId="166" fontId="29" fillId="0" borderId="0" xfId="0" applyNumberFormat="1" applyFont="1"/>
    <xf numFmtId="165" fontId="30" fillId="0" borderId="0" xfId="0" applyNumberFormat="1" applyFont="1"/>
    <xf numFmtId="1" fontId="29" fillId="0" borderId="0" xfId="0" applyNumberFormat="1" applyFont="1"/>
    <xf numFmtId="164" fontId="17" fillId="0" borderId="0" xfId="1" applyNumberFormat="1" applyFont="1"/>
    <xf numFmtId="0" fontId="7" fillId="3" borderId="0" xfId="0" applyFont="1" applyFill="1"/>
    <xf numFmtId="0" fontId="9" fillId="0" borderId="0" xfId="0" applyFont="1"/>
    <xf numFmtId="0" fontId="9" fillId="0" borderId="23" xfId="0" applyFont="1" applyBorder="1"/>
    <xf numFmtId="0" fontId="7" fillId="2" borderId="49" xfId="0" applyFont="1" applyFill="1" applyBorder="1"/>
    <xf numFmtId="0" fontId="5" fillId="0" borderId="41" xfId="0" applyFont="1" applyBorder="1"/>
    <xf numFmtId="165" fontId="5" fillId="12" borderId="11" xfId="0" applyNumberFormat="1" applyFont="1" applyFill="1" applyBorder="1"/>
    <xf numFmtId="0" fontId="0" fillId="12" borderId="0" xfId="0" applyFill="1"/>
    <xf numFmtId="0" fontId="0" fillId="13" borderId="0" xfId="0" applyFill="1"/>
    <xf numFmtId="0" fontId="7" fillId="2" borderId="17" xfId="0" applyFont="1" applyFill="1" applyBorder="1"/>
    <xf numFmtId="0" fontId="34" fillId="2" borderId="10" xfId="0" applyFont="1" applyFill="1" applyBorder="1"/>
    <xf numFmtId="0" fontId="6" fillId="2" borderId="10" xfId="0" applyFont="1" applyFill="1" applyBorder="1"/>
    <xf numFmtId="164" fontId="34" fillId="4" borderId="12" xfId="1" applyNumberFormat="1" applyFont="1" applyFill="1" applyBorder="1" applyAlignment="1">
      <alignment horizontal="left"/>
    </xf>
    <xf numFmtId="14" fontId="7" fillId="0" borderId="0" xfId="0" applyNumberFormat="1" applyFont="1"/>
    <xf numFmtId="164" fontId="5" fillId="0" borderId="0" xfId="0" applyNumberFormat="1" applyFont="1"/>
    <xf numFmtId="165" fontId="5" fillId="12" borderId="12" xfId="0" applyNumberFormat="1" applyFont="1" applyFill="1" applyBorder="1"/>
    <xf numFmtId="165" fontId="9" fillId="12" borderId="11" xfId="0" applyNumberFormat="1" applyFont="1" applyFill="1" applyBorder="1"/>
    <xf numFmtId="165" fontId="5" fillId="12" borderId="17" xfId="0" applyNumberFormat="1" applyFont="1" applyFill="1" applyBorder="1"/>
    <xf numFmtId="165" fontId="5" fillId="12" borderId="0" xfId="0" applyNumberFormat="1" applyFont="1" applyFill="1"/>
    <xf numFmtId="165" fontId="5" fillId="12" borderId="23" xfId="0" applyNumberFormat="1" applyFont="1" applyFill="1" applyBorder="1"/>
    <xf numFmtId="165" fontId="7" fillId="12" borderId="12" xfId="0" applyNumberFormat="1" applyFont="1" applyFill="1" applyBorder="1"/>
    <xf numFmtId="165" fontId="5" fillId="0" borderId="11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ltion.fi\yhteiset_tiedostot\TEM\AKO\ARR\Budjetointi%20ja%20varojen%20jako\TOPSUT\aluerahoitusarviot_2021_20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unnitelma_2021_2027"/>
      <sheetName val="aluerahoitus_yhteensä"/>
    </sheetNames>
    <sheetDataSet>
      <sheetData sheetId="0" refreshError="1"/>
      <sheetData sheetId="1">
        <row r="9">
          <cell r="D9">
            <v>1122323788.456228</v>
          </cell>
          <cell r="G9">
            <v>654908234.354141</v>
          </cell>
          <cell r="J9">
            <v>591692247.21428573</v>
          </cell>
        </row>
        <row r="10">
          <cell r="D10">
            <v>152607397.46704862</v>
          </cell>
          <cell r="G10">
            <v>84247095.84552297</v>
          </cell>
          <cell r="J10">
            <v>118523354.03571428</v>
          </cell>
        </row>
        <row r="11">
          <cell r="D11">
            <v>60175564.528867289</v>
          </cell>
          <cell r="G11">
            <v>36822845.118616283</v>
          </cell>
          <cell r="J11">
            <v>14781081.107142858</v>
          </cell>
        </row>
        <row r="12">
          <cell r="D12">
            <v>32149849.14985859</v>
          </cell>
          <cell r="G12">
            <v>14943392.493983915</v>
          </cell>
          <cell r="J12">
            <v>19546104.964285716</v>
          </cell>
        </row>
        <row r="13">
          <cell r="D13">
            <v>157365589.0510664</v>
          </cell>
          <cell r="G13">
            <v>45264879.503671102</v>
          </cell>
          <cell r="J13">
            <v>62135482.214285716</v>
          </cell>
        </row>
        <row r="14">
          <cell r="D14">
            <v>402298400.19684088</v>
          </cell>
          <cell r="G14">
            <v>181278212.96179426</v>
          </cell>
          <cell r="J14">
            <v>214986022.32142857</v>
          </cell>
        </row>
        <row r="15">
          <cell r="D15">
            <v>96622882.326370731</v>
          </cell>
          <cell r="G15">
            <v>58730553.470183477</v>
          </cell>
          <cell r="J15">
            <v>43043692.321428567</v>
          </cell>
        </row>
        <row r="16">
          <cell r="D16">
            <v>110769375.64344741</v>
          </cell>
          <cell r="G16">
            <v>47445777.220282741</v>
          </cell>
          <cell r="J16">
            <v>55532068.428571433</v>
          </cell>
        </row>
        <row r="17">
          <cell r="D17">
            <v>152597510.68945816</v>
          </cell>
          <cell r="G17">
            <v>55624458.883738935</v>
          </cell>
          <cell r="J17">
            <v>82009116.464285716</v>
          </cell>
        </row>
        <row r="18">
          <cell r="D18">
            <v>359989768.65927631</v>
          </cell>
          <cell r="G18">
            <v>161800789.57420516</v>
          </cell>
          <cell r="J18">
            <v>180584877.21428573</v>
          </cell>
        </row>
        <row r="19">
          <cell r="D19">
            <v>36507698.188903838</v>
          </cell>
          <cell r="G19">
            <v>28215173.713598609</v>
          </cell>
          <cell r="J19">
            <v>47181189.571428567</v>
          </cell>
        </row>
        <row r="20">
          <cell r="D20">
            <v>55412315.639271855</v>
          </cell>
          <cell r="G20">
            <v>16301417.663590901</v>
          </cell>
          <cell r="J20">
            <v>40811684.5</v>
          </cell>
        </row>
        <row r="21">
          <cell r="D21">
            <v>25250290.360250227</v>
          </cell>
          <cell r="G21">
            <v>42307814.147617929</v>
          </cell>
          <cell r="J21">
            <v>4281263.3928571427</v>
          </cell>
        </row>
        <row r="22">
          <cell r="D22">
            <v>16440182.249819931</v>
          </cell>
          <cell r="G22">
            <v>12525089.063354734</v>
          </cell>
          <cell r="J22">
            <v>18908921.357142858</v>
          </cell>
        </row>
        <row r="23">
          <cell r="D23">
            <v>34070426.145343989</v>
          </cell>
          <cell r="G23">
            <v>21353195.405116133</v>
          </cell>
          <cell r="J23">
            <v>26718940.821428571</v>
          </cell>
        </row>
        <row r="24">
          <cell r="D24">
            <v>167680912.58358985</v>
          </cell>
          <cell r="G24">
            <v>120702689.99327829</v>
          </cell>
          <cell r="J24">
            <v>137901999.64285713</v>
          </cell>
        </row>
        <row r="25">
          <cell r="D25">
            <v>30402640.00707886</v>
          </cell>
          <cell r="G25">
            <v>29803286.059742752</v>
          </cell>
          <cell r="J25">
            <v>0</v>
          </cell>
        </row>
        <row r="26">
          <cell r="D26">
            <v>28828055.260108974</v>
          </cell>
          <cell r="G26">
            <v>17350140.571157612</v>
          </cell>
          <cell r="J26">
            <v>0</v>
          </cell>
        </row>
        <row r="27">
          <cell r="D27">
            <v>18125125.378669135</v>
          </cell>
          <cell r="G27">
            <v>13936095.74164507</v>
          </cell>
          <cell r="J27">
            <v>25573471.035714284</v>
          </cell>
        </row>
        <row r="28">
          <cell r="D28">
            <v>18810277.866564721</v>
          </cell>
          <cell r="G28">
            <v>29376152.40509649</v>
          </cell>
          <cell r="J28">
            <v>32645877</v>
          </cell>
        </row>
        <row r="29">
          <cell r="D29">
            <v>68997203.151616558</v>
          </cell>
          <cell r="G29">
            <v>59256724.745646223</v>
          </cell>
          <cell r="J29">
            <v>0</v>
          </cell>
        </row>
        <row r="30">
          <cell r="D30">
            <v>27191405.352482837</v>
          </cell>
          <cell r="G30">
            <v>41404142.301575251</v>
          </cell>
          <cell r="J30">
            <v>0</v>
          </cell>
        </row>
        <row r="31">
          <cell r="D31">
            <v>192354707.01652107</v>
          </cell>
          <cell r="G31">
            <v>191126541.8248634</v>
          </cell>
          <cell r="J31">
            <v>58219348.035714284</v>
          </cell>
        </row>
      </sheetData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9"/>
  <sheetViews>
    <sheetView tabSelected="1" zoomScaleNormal="100" workbookViewId="0"/>
  </sheetViews>
  <sheetFormatPr defaultColWidth="9.33203125" defaultRowHeight="13.8" x14ac:dyDescent="0.3"/>
  <cols>
    <col min="1" max="1" width="5.88671875" style="2" customWidth="1"/>
    <col min="2" max="2" width="33" style="2" customWidth="1"/>
    <col min="3" max="3" width="16.5546875" style="2" customWidth="1"/>
    <col min="4" max="4" width="17.88671875" style="2" customWidth="1"/>
    <col min="5" max="5" width="14.33203125" style="2" customWidth="1"/>
    <col min="6" max="6" width="13" style="1" customWidth="1"/>
    <col min="7" max="7" width="15" style="2" customWidth="1"/>
    <col min="8" max="8" width="11" style="1" customWidth="1"/>
    <col min="9" max="16384" width="9.33203125" style="2"/>
  </cols>
  <sheetData>
    <row r="1" spans="1:18" x14ac:dyDescent="0.3">
      <c r="A1" s="1" t="s">
        <v>0</v>
      </c>
      <c r="C1" s="3" t="s">
        <v>1</v>
      </c>
      <c r="D1" s="4"/>
      <c r="E1" s="4"/>
      <c r="F1" s="3"/>
      <c r="G1" s="286">
        <v>44795</v>
      </c>
      <c r="H1" s="1" t="s">
        <v>2</v>
      </c>
    </row>
    <row r="2" spans="1:18" x14ac:dyDescent="0.3">
      <c r="A2" s="1"/>
      <c r="B2" s="5" t="s">
        <v>3</v>
      </c>
      <c r="C2" s="3"/>
      <c r="D2" s="4"/>
      <c r="E2" s="4"/>
      <c r="F2" s="3"/>
      <c r="G2" s="6"/>
      <c r="H2" s="2"/>
      <c r="J2" s="2" t="s">
        <v>4</v>
      </c>
    </row>
    <row r="3" spans="1:18" ht="12.75" customHeight="1" x14ac:dyDescent="0.3">
      <c r="A3" s="7"/>
      <c r="B3" s="1" t="s">
        <v>5</v>
      </c>
      <c r="C3" s="8">
        <v>2023</v>
      </c>
      <c r="F3" s="3"/>
      <c r="J3" t="s">
        <v>6</v>
      </c>
      <c r="K3" t="s">
        <v>7</v>
      </c>
      <c r="L3" t="s">
        <v>8</v>
      </c>
      <c r="M3" t="s">
        <v>9</v>
      </c>
      <c r="N3" t="s">
        <v>10</v>
      </c>
      <c r="O3" t="s">
        <v>11</v>
      </c>
      <c r="P3" t="s">
        <v>12</v>
      </c>
    </row>
    <row r="4" spans="1:18" ht="12.75" customHeight="1" x14ac:dyDescent="0.3">
      <c r="A4" s="7"/>
      <c r="B4" s="1" t="s">
        <v>13</v>
      </c>
      <c r="C4" s="9" t="s">
        <v>14</v>
      </c>
      <c r="D4" s="10"/>
      <c r="E4" s="274"/>
      <c r="F4" s="3"/>
      <c r="J4">
        <v>2.7269999999999999</v>
      </c>
      <c r="K4">
        <v>1.363</v>
      </c>
      <c r="L4">
        <f t="shared" ref="L4" si="0">J4+K4</f>
        <v>4.09</v>
      </c>
      <c r="M4">
        <v>3.6509999999999998</v>
      </c>
      <c r="N4">
        <v>1.714</v>
      </c>
      <c r="O4">
        <f t="shared" ref="O4" si="1">M4+N4</f>
        <v>5.3650000000000002</v>
      </c>
      <c r="P4">
        <f>L4+O4</f>
        <v>9.4550000000000001</v>
      </c>
    </row>
    <row r="5" spans="1:18" ht="12" customHeight="1" thickBot="1" x14ac:dyDescent="0.35">
      <c r="B5" s="1" t="s">
        <v>15</v>
      </c>
      <c r="C5" s="11" t="s">
        <v>16</v>
      </c>
      <c r="D5" s="2" t="s">
        <v>17</v>
      </c>
      <c r="G5" s="3" t="s">
        <v>18</v>
      </c>
      <c r="J5"/>
      <c r="K5"/>
      <c r="L5"/>
      <c r="M5"/>
      <c r="N5"/>
      <c r="O5"/>
      <c r="P5"/>
    </row>
    <row r="6" spans="1:18" s="1" customFormat="1" x14ac:dyDescent="0.3">
      <c r="A6" s="12"/>
      <c r="B6" s="13" t="s">
        <v>19</v>
      </c>
      <c r="C6" s="14" t="s">
        <v>20</v>
      </c>
      <c r="D6" s="14" t="s">
        <v>20</v>
      </c>
      <c r="E6" s="14" t="s">
        <v>20</v>
      </c>
      <c r="F6" s="15" t="s">
        <v>20</v>
      </c>
      <c r="G6" s="16" t="s">
        <v>21</v>
      </c>
      <c r="H6" s="17" t="s">
        <v>22</v>
      </c>
      <c r="J6" s="2"/>
      <c r="K6" s="2"/>
      <c r="L6" s="2"/>
      <c r="M6" s="2"/>
      <c r="N6" s="2"/>
      <c r="O6" s="2"/>
      <c r="P6" s="2"/>
      <c r="Q6" s="2"/>
      <c r="R6" s="2"/>
    </row>
    <row r="7" spans="1:18" s="1" customFormat="1" x14ac:dyDescent="0.3">
      <c r="A7" s="18"/>
      <c r="B7" s="19"/>
      <c r="C7" s="2" t="s">
        <v>23</v>
      </c>
      <c r="D7" s="276" t="s">
        <v>24</v>
      </c>
      <c r="E7" s="275"/>
      <c r="F7" s="21"/>
      <c r="G7" s="83" t="s">
        <v>25</v>
      </c>
      <c r="H7" s="22"/>
      <c r="J7" s="1" t="s">
        <v>26</v>
      </c>
      <c r="K7" s="2"/>
      <c r="L7" s="2"/>
      <c r="M7" s="2"/>
      <c r="N7" s="3"/>
      <c r="O7" s="2"/>
      <c r="P7" s="2"/>
      <c r="Q7" s="2"/>
      <c r="R7" s="2"/>
    </row>
    <row r="8" spans="1:18" s="1" customFormat="1" x14ac:dyDescent="0.3">
      <c r="A8" s="18"/>
      <c r="B8" s="19"/>
      <c r="C8" s="86" t="s">
        <v>27</v>
      </c>
      <c r="D8" s="276"/>
      <c r="E8" s="275" t="s">
        <v>28</v>
      </c>
      <c r="F8" s="21"/>
      <c r="G8" s="83"/>
      <c r="H8" s="22"/>
      <c r="K8" s="2" t="s">
        <v>29</v>
      </c>
      <c r="L8" s="2" t="s">
        <v>30</v>
      </c>
      <c r="M8" s="2"/>
      <c r="N8" s="3"/>
      <c r="O8" s="2"/>
      <c r="P8" s="2"/>
      <c r="Q8" s="2"/>
      <c r="R8" s="2"/>
    </row>
    <row r="9" spans="1:18" ht="14.25" customHeight="1" x14ac:dyDescent="0.3">
      <c r="A9" s="23"/>
      <c r="B9" s="24"/>
      <c r="C9" s="84" t="s">
        <v>31</v>
      </c>
      <c r="D9" s="277" t="s">
        <v>32</v>
      </c>
      <c r="E9" s="84" t="s">
        <v>33</v>
      </c>
      <c r="F9" s="25" t="s">
        <v>34</v>
      </c>
      <c r="G9" s="282" t="s">
        <v>35</v>
      </c>
      <c r="H9" s="26"/>
      <c r="J9" s="287" t="s">
        <v>36</v>
      </c>
      <c r="K9" s="287">
        <f t="shared" ref="K9" si="2">SUM(K10:K15)</f>
        <v>0.50000446184772618</v>
      </c>
      <c r="L9" s="287">
        <f t="shared" ref="L9" si="3">SUM(L10:L15)</f>
        <v>0.49999553815227382</v>
      </c>
      <c r="M9" s="287">
        <f>SUM(M10:M15)</f>
        <v>0.99949999999999983</v>
      </c>
      <c r="N9" s="287"/>
      <c r="O9" s="287"/>
      <c r="Q9"/>
      <c r="R9"/>
    </row>
    <row r="10" spans="1:18" x14ac:dyDescent="0.3">
      <c r="A10" s="27" t="s">
        <v>37</v>
      </c>
      <c r="B10" s="28" t="s">
        <v>38</v>
      </c>
      <c r="C10" s="167">
        <f>C11+C12+C13+C14</f>
        <v>0.31056733031816897</v>
      </c>
      <c r="D10" s="168">
        <f>D11+D12+D13+D14</f>
        <v>0</v>
      </c>
      <c r="E10" s="168"/>
      <c r="F10" s="169">
        <f>C10+D10</f>
        <v>0.31056733031816897</v>
      </c>
      <c r="G10" s="170">
        <f>G11+G12+G13+G14</f>
        <v>0.94893254223898937</v>
      </c>
      <c r="H10" s="171">
        <f>F10+G10</f>
        <v>1.2594998725571585</v>
      </c>
      <c r="J10" s="287" t="s">
        <v>39</v>
      </c>
      <c r="K10" s="287">
        <v>0.20881666740387064</v>
      </c>
      <c r="L10" s="287">
        <v>7.5933332596129333E-2</v>
      </c>
      <c r="M10" s="287">
        <f>SUM(K10:L10)</f>
        <v>0.28474999999999995</v>
      </c>
      <c r="N10" s="287">
        <f>SUM(M10:M12)</f>
        <v>0.66949999999999987</v>
      </c>
      <c r="O10" s="287">
        <f t="shared" ref="O10" si="4">M10/$N$10</f>
        <v>0.42531740104555638</v>
      </c>
    </row>
    <row r="11" spans="1:18" x14ac:dyDescent="0.3">
      <c r="A11" s="31"/>
      <c r="B11" s="32" t="s">
        <v>40</v>
      </c>
      <c r="C11" s="172">
        <f>J4*L10</f>
        <v>0.20707019798964468</v>
      </c>
      <c r="D11" s="173">
        <v>0</v>
      </c>
      <c r="E11" s="279"/>
      <c r="F11" s="169">
        <f>C11+D11</f>
        <v>0.20707019798964468</v>
      </c>
      <c r="G11" s="174">
        <f>J4*K10</f>
        <v>0.56944305201035517</v>
      </c>
      <c r="H11" s="171">
        <f t="shared" ref="H11:H63" si="5">F11+G11</f>
        <v>0.77651324999999982</v>
      </c>
      <c r="J11" s="287" t="s">
        <v>41</v>
      </c>
      <c r="K11" s="287">
        <v>7.7385000906760912E-2</v>
      </c>
      <c r="L11" s="287">
        <v>2.3114999093239077E-2</v>
      </c>
      <c r="M11" s="287">
        <f>SUM(K11:L11)-0.0005</f>
        <v>9.9999999999999992E-2</v>
      </c>
      <c r="N11" s="287"/>
      <c r="O11" s="287">
        <f>M11/$N$10</f>
        <v>0.14936519790888725</v>
      </c>
    </row>
    <row r="12" spans="1:18" x14ac:dyDescent="0.3">
      <c r="A12" s="31"/>
      <c r="B12" s="32" t="s">
        <v>42</v>
      </c>
      <c r="C12" s="172">
        <f>K4*L10</f>
        <v>0.10349713232852428</v>
      </c>
      <c r="D12" s="173">
        <v>0</v>
      </c>
      <c r="E12" s="279"/>
      <c r="F12" s="169">
        <f t="shared" ref="F12:F44" si="6">C12+D12</f>
        <v>0.10349713232852428</v>
      </c>
      <c r="G12" s="174">
        <f>K4*K10</f>
        <v>0.28461711767147568</v>
      </c>
      <c r="H12" s="171">
        <f t="shared" si="5"/>
        <v>0.38811424999999999</v>
      </c>
      <c r="J12" s="287" t="s">
        <v>43</v>
      </c>
      <c r="K12" s="287">
        <v>5.9797498186478178E-2</v>
      </c>
      <c r="L12" s="287">
        <v>0.22495250181352178</v>
      </c>
      <c r="M12" s="287">
        <f t="shared" ref="M12:M15" si="7">SUM(K12:L12)</f>
        <v>0.28474999999999995</v>
      </c>
      <c r="N12" s="287"/>
      <c r="O12" s="287">
        <f>M12/$N$10</f>
        <v>0.42531740104555638</v>
      </c>
    </row>
    <row r="13" spans="1:18" x14ac:dyDescent="0.3">
      <c r="A13" s="31"/>
      <c r="B13" s="32" t="s">
        <v>44</v>
      </c>
      <c r="C13" s="172">
        <v>0</v>
      </c>
      <c r="D13" s="173">
        <v>0</v>
      </c>
      <c r="E13" s="279"/>
      <c r="F13" s="169">
        <f t="shared" si="6"/>
        <v>0</v>
      </c>
      <c r="G13" s="174">
        <f>G12/3</f>
        <v>9.4872372557158566E-2</v>
      </c>
      <c r="H13" s="171">
        <f t="shared" si="5"/>
        <v>9.4872372557158566E-2</v>
      </c>
      <c r="J13" s="287" t="s">
        <v>45</v>
      </c>
      <c r="K13" s="287">
        <v>7.3163751148002651E-2</v>
      </c>
      <c r="L13" s="287">
        <v>6.7086248851997363E-2</v>
      </c>
      <c r="M13" s="287">
        <f t="shared" si="7"/>
        <v>0.14025000000000001</v>
      </c>
      <c r="N13" s="287">
        <f>SUM(M13:M15)</f>
        <v>0.33000000000000007</v>
      </c>
      <c r="O13" s="287">
        <f>M13/$N$13</f>
        <v>0.42499999999999993</v>
      </c>
    </row>
    <row r="14" spans="1:18" x14ac:dyDescent="0.3">
      <c r="A14" s="23"/>
      <c r="B14" s="34" t="s">
        <v>46</v>
      </c>
      <c r="C14" s="175">
        <v>0</v>
      </c>
      <c r="D14" s="176">
        <v>0</v>
      </c>
      <c r="E14" s="279"/>
      <c r="F14" s="169">
        <f t="shared" si="6"/>
        <v>0</v>
      </c>
      <c r="G14" s="177">
        <v>0</v>
      </c>
      <c r="H14" s="171">
        <f t="shared" si="5"/>
        <v>0</v>
      </c>
      <c r="J14" s="287" t="s">
        <v>198</v>
      </c>
      <c r="K14" s="287">
        <v>2.0789999339157105E-2</v>
      </c>
      <c r="L14" s="287">
        <v>2.8710000660842897E-2</v>
      </c>
      <c r="M14" s="287">
        <f t="shared" si="7"/>
        <v>4.9500000000000002E-2</v>
      </c>
      <c r="N14" s="287"/>
      <c r="O14" s="287">
        <f>M14/$N$13</f>
        <v>0.14999999999999997</v>
      </c>
    </row>
    <row r="15" spans="1:18" ht="13.5" customHeight="1" x14ac:dyDescent="0.3">
      <c r="A15" s="35" t="s">
        <v>37</v>
      </c>
      <c r="B15" s="36" t="s">
        <v>47</v>
      </c>
      <c r="C15" s="178">
        <f>C16+C17+C18+C19</f>
        <v>9.4540346291347832E-2</v>
      </c>
      <c r="D15" s="179">
        <f t="shared" ref="D15" si="8">D16+D17+D18+D19</f>
        <v>0</v>
      </c>
      <c r="E15" s="179"/>
      <c r="F15" s="169">
        <f t="shared" si="6"/>
        <v>9.4540346291347832E-2</v>
      </c>
      <c r="G15" s="180">
        <f>G16+G17+G18+G19</f>
        <v>0.35166323912062381</v>
      </c>
      <c r="H15" s="171">
        <f t="shared" si="5"/>
        <v>0.44620358541197164</v>
      </c>
      <c r="J15" s="287" t="s">
        <v>199</v>
      </c>
      <c r="K15" s="287">
        <v>6.0051544863456707E-2</v>
      </c>
      <c r="L15" s="287">
        <v>8.0198455136543306E-2</v>
      </c>
      <c r="M15" s="287">
        <f t="shared" si="7"/>
        <v>0.14025000000000001</v>
      </c>
      <c r="N15" s="287"/>
      <c r="O15" s="287">
        <f>M15/$N$13</f>
        <v>0.42499999999999993</v>
      </c>
    </row>
    <row r="16" spans="1:18" x14ac:dyDescent="0.3">
      <c r="A16" s="31"/>
      <c r="B16" s="32" t="s">
        <v>40</v>
      </c>
      <c r="C16" s="172">
        <f>J4*L11</f>
        <v>6.3034602527262965E-2</v>
      </c>
      <c r="D16" s="173">
        <v>0</v>
      </c>
      <c r="E16" s="279"/>
      <c r="F16" s="169">
        <f t="shared" si="6"/>
        <v>6.3034602527262965E-2</v>
      </c>
      <c r="G16" s="174">
        <f>J4*K11</f>
        <v>0.21102889747273701</v>
      </c>
      <c r="H16" s="171">
        <f t="shared" si="5"/>
        <v>0.27406349999999996</v>
      </c>
      <c r="K16" s="287"/>
      <c r="L16" s="287"/>
      <c r="M16" s="287"/>
      <c r="N16" s="287"/>
      <c r="O16" s="287"/>
    </row>
    <row r="17" spans="1:15" x14ac:dyDescent="0.3">
      <c r="A17" s="31"/>
      <c r="B17" s="32" t="s">
        <v>42</v>
      </c>
      <c r="C17" s="172">
        <f>K4*L11</f>
        <v>3.1505743764084861E-2</v>
      </c>
      <c r="D17" s="173">
        <v>0</v>
      </c>
      <c r="E17" s="279"/>
      <c r="F17" s="169">
        <f t="shared" si="6"/>
        <v>3.1505743764084861E-2</v>
      </c>
      <c r="G17" s="174">
        <f>K4*K11</f>
        <v>0.10547575623591512</v>
      </c>
      <c r="H17" s="171">
        <f t="shared" si="5"/>
        <v>0.13698149999999998</v>
      </c>
      <c r="J17" s="2" t="s">
        <v>48</v>
      </c>
      <c r="K17" s="287"/>
      <c r="L17" s="287">
        <f>SUM(L18:L21)</f>
        <v>1</v>
      </c>
      <c r="M17" s="287"/>
      <c r="N17" s="287"/>
      <c r="O17" s="287"/>
    </row>
    <row r="18" spans="1:15" x14ac:dyDescent="0.3">
      <c r="A18" s="31"/>
      <c r="B18" s="32" t="s">
        <v>44</v>
      </c>
      <c r="C18" s="172">
        <v>0</v>
      </c>
      <c r="D18" s="173">
        <v>0</v>
      </c>
      <c r="E18" s="279"/>
      <c r="F18" s="169">
        <f t="shared" si="6"/>
        <v>0</v>
      </c>
      <c r="G18" s="174">
        <f>G17/3</f>
        <v>3.5158585411971706E-2</v>
      </c>
      <c r="H18" s="171">
        <f t="shared" si="5"/>
        <v>3.5158585411971706E-2</v>
      </c>
      <c r="J18" s="2" t="s">
        <v>49</v>
      </c>
      <c r="K18" s="287"/>
      <c r="L18" s="287">
        <f>0.93*O18</f>
        <v>0.32550000000000001</v>
      </c>
      <c r="M18" s="287"/>
      <c r="N18" s="287"/>
      <c r="O18" s="287">
        <v>0.35</v>
      </c>
    </row>
    <row r="19" spans="1:15" x14ac:dyDescent="0.3">
      <c r="A19" s="23"/>
      <c r="B19" s="34" t="s">
        <v>46</v>
      </c>
      <c r="C19" s="175">
        <v>0</v>
      </c>
      <c r="D19" s="176">
        <v>0</v>
      </c>
      <c r="E19" s="279"/>
      <c r="F19" s="169">
        <f t="shared" si="6"/>
        <v>0</v>
      </c>
      <c r="G19" s="177">
        <v>0</v>
      </c>
      <c r="H19" s="171">
        <f t="shared" si="5"/>
        <v>0</v>
      </c>
      <c r="J19" s="2" t="s">
        <v>50</v>
      </c>
      <c r="K19" s="287"/>
      <c r="L19" s="287">
        <f>0.93*O19</f>
        <v>0.32550000000000001</v>
      </c>
      <c r="M19" s="287"/>
      <c r="N19" s="287"/>
      <c r="O19" s="287">
        <v>0.35</v>
      </c>
    </row>
    <row r="20" spans="1:15" x14ac:dyDescent="0.3">
      <c r="A20" s="35" t="s">
        <v>37</v>
      </c>
      <c r="B20" s="36" t="s">
        <v>51</v>
      </c>
      <c r="C20" s="178">
        <f>C21+C22+C23+C24</f>
        <v>0.92005573241730398</v>
      </c>
      <c r="D20" s="179">
        <f t="shared" ref="D20" si="9">D21+D22+D23+D24</f>
        <v>0</v>
      </c>
      <c r="E20" s="179"/>
      <c r="F20" s="169">
        <f t="shared" si="6"/>
        <v>0.92005573241730398</v>
      </c>
      <c r="G20" s="180">
        <f>G21+G22+G23+G24</f>
        <v>0.27173976425875229</v>
      </c>
      <c r="H20" s="171">
        <f t="shared" si="5"/>
        <v>1.1917954966760562</v>
      </c>
      <c r="J20" s="2" t="s">
        <v>52</v>
      </c>
      <c r="K20" s="287"/>
      <c r="L20" s="287">
        <f>0.93*O20</f>
        <v>0.27900000000000003</v>
      </c>
      <c r="M20" s="287"/>
      <c r="N20" s="287">
        <f>SUM(L18:L20)</f>
        <v>0.93</v>
      </c>
      <c r="O20" s="287">
        <v>0.3</v>
      </c>
    </row>
    <row r="21" spans="1:15" x14ac:dyDescent="0.3">
      <c r="A21" s="31"/>
      <c r="B21" s="32" t="s">
        <v>40</v>
      </c>
      <c r="C21" s="172">
        <f>J4*L12</f>
        <v>0.61344547244547387</v>
      </c>
      <c r="D21" s="173">
        <v>0</v>
      </c>
      <c r="E21" s="279"/>
      <c r="F21" s="169">
        <f t="shared" si="6"/>
        <v>0.61344547244547387</v>
      </c>
      <c r="G21" s="174">
        <f>J4*K12</f>
        <v>0.16306777755452598</v>
      </c>
      <c r="H21" s="171">
        <f t="shared" si="5"/>
        <v>0.77651324999999982</v>
      </c>
      <c r="J21" s="2" t="s">
        <v>53</v>
      </c>
      <c r="K21" s="287"/>
      <c r="L21" s="287">
        <f>N21</f>
        <v>7.0000000000000007E-2</v>
      </c>
      <c r="M21" s="287"/>
      <c r="N21" s="287">
        <v>7.0000000000000007E-2</v>
      </c>
      <c r="O21" s="287">
        <v>7.0000000000000007E-2</v>
      </c>
    </row>
    <row r="22" spans="1:15" ht="14.4" x14ac:dyDescent="0.3">
      <c r="A22" s="31"/>
      <c r="B22" s="32" t="s">
        <v>42</v>
      </c>
      <c r="C22" s="172">
        <f>K4*L12</f>
        <v>0.30661025997183017</v>
      </c>
      <c r="D22" s="173">
        <v>0</v>
      </c>
      <c r="E22" s="279"/>
      <c r="F22" s="169">
        <f t="shared" si="6"/>
        <v>0.30661025997183017</v>
      </c>
      <c r="G22" s="174">
        <f>K4*K12</f>
        <v>8.1503990028169757E-2</v>
      </c>
      <c r="H22" s="171">
        <f t="shared" si="5"/>
        <v>0.38811424999999994</v>
      </c>
      <c r="J22"/>
      <c r="K22"/>
      <c r="L22"/>
      <c r="M22"/>
    </row>
    <row r="23" spans="1:15" ht="14.4" x14ac:dyDescent="0.3">
      <c r="A23" s="31"/>
      <c r="B23" s="32" t="s">
        <v>44</v>
      </c>
      <c r="C23" s="172">
        <v>0</v>
      </c>
      <c r="D23" s="173">
        <v>0</v>
      </c>
      <c r="E23" s="279"/>
      <c r="F23" s="169">
        <f t="shared" si="6"/>
        <v>0</v>
      </c>
      <c r="G23" s="174">
        <f>G22/3</f>
        <v>2.7167996676056586E-2</v>
      </c>
      <c r="H23" s="171">
        <f t="shared" si="5"/>
        <v>2.7167996676056586E-2</v>
      </c>
      <c r="J23"/>
      <c r="K23"/>
      <c r="L23"/>
      <c r="M23"/>
    </row>
    <row r="24" spans="1:15" ht="14.4" x14ac:dyDescent="0.3">
      <c r="A24" s="23"/>
      <c r="B24" s="34" t="s">
        <v>46</v>
      </c>
      <c r="C24" s="175">
        <v>0</v>
      </c>
      <c r="D24" s="176">
        <v>0</v>
      </c>
      <c r="E24" s="279"/>
      <c r="F24" s="169">
        <f t="shared" si="6"/>
        <v>0</v>
      </c>
      <c r="G24" s="177">
        <v>0</v>
      </c>
      <c r="H24" s="171">
        <f t="shared" si="5"/>
        <v>0</v>
      </c>
      <c r="J24"/>
      <c r="K24"/>
      <c r="L24"/>
      <c r="M24"/>
    </row>
    <row r="25" spans="1:15" ht="14.4" x14ac:dyDescent="0.3">
      <c r="A25" s="35" t="s">
        <v>54</v>
      </c>
      <c r="B25" s="36" t="s">
        <v>55</v>
      </c>
      <c r="C25" s="178">
        <f>C26+C27+C28+C29</f>
        <v>0</v>
      </c>
      <c r="D25" s="179">
        <f t="shared" ref="D25" si="10">D26+D27+D28+D29</f>
        <v>0.30486227686642664</v>
      </c>
      <c r="E25" s="179"/>
      <c r="F25" s="169">
        <f t="shared" si="6"/>
        <v>0.30486227686642664</v>
      </c>
      <c r="G25" s="180">
        <f>G26+G27+G28+G29</f>
        <v>0.33248047313357337</v>
      </c>
      <c r="H25" s="171">
        <f t="shared" si="5"/>
        <v>0.63734274999999996</v>
      </c>
      <c r="J25"/>
      <c r="K25"/>
      <c r="L25"/>
      <c r="M25"/>
    </row>
    <row r="26" spans="1:15" ht="14.4" x14ac:dyDescent="0.3">
      <c r="A26" s="31"/>
      <c r="B26" s="32" t="s">
        <v>40</v>
      </c>
      <c r="C26" s="172">
        <v>0</v>
      </c>
      <c r="D26" s="173">
        <f>J4*L13</f>
        <v>0.18294420061939681</v>
      </c>
      <c r="E26" s="279"/>
      <c r="F26" s="169">
        <f t="shared" si="6"/>
        <v>0.18294420061939681</v>
      </c>
      <c r="G26" s="174">
        <f>J4*K13</f>
        <v>0.19951754938060323</v>
      </c>
      <c r="H26" s="171">
        <f t="shared" si="5"/>
        <v>0.38246175000000004</v>
      </c>
      <c r="J26"/>
      <c r="K26"/>
      <c r="L26"/>
      <c r="M26"/>
    </row>
    <row r="27" spans="1:15" ht="14.4" x14ac:dyDescent="0.3">
      <c r="A27" s="31"/>
      <c r="B27" s="32" t="s">
        <v>42</v>
      </c>
      <c r="C27" s="172">
        <v>0</v>
      </c>
      <c r="D27" s="173">
        <f>K4*L13</f>
        <v>9.1438557185272398E-2</v>
      </c>
      <c r="E27" s="279"/>
      <c r="F27" s="169">
        <f t="shared" si="6"/>
        <v>9.1438557185272398E-2</v>
      </c>
      <c r="G27" s="174">
        <f>K4*K13</f>
        <v>9.9722192814727606E-2</v>
      </c>
      <c r="H27" s="171">
        <f t="shared" si="5"/>
        <v>0.19116074999999999</v>
      </c>
      <c r="J27"/>
      <c r="K27"/>
      <c r="L27"/>
      <c r="M27"/>
    </row>
    <row r="28" spans="1:15" ht="14.4" x14ac:dyDescent="0.3">
      <c r="A28" s="31"/>
      <c r="B28" s="32" t="s">
        <v>44</v>
      </c>
      <c r="C28" s="172">
        <v>0</v>
      </c>
      <c r="D28" s="173">
        <f>D27/3</f>
        <v>3.0479519061757467E-2</v>
      </c>
      <c r="E28" s="279"/>
      <c r="F28" s="169">
        <f t="shared" si="6"/>
        <v>3.0479519061757467E-2</v>
      </c>
      <c r="G28" s="174">
        <f>G27/3</f>
        <v>3.3240730938242535E-2</v>
      </c>
      <c r="H28" s="171">
        <f t="shared" si="5"/>
        <v>6.3720250000000006E-2</v>
      </c>
      <c r="J28"/>
      <c r="K28"/>
      <c r="L28"/>
      <c r="M28"/>
    </row>
    <row r="29" spans="1:15" ht="14.4" x14ac:dyDescent="0.3">
      <c r="A29" s="23"/>
      <c r="B29" s="34" t="s">
        <v>46</v>
      </c>
      <c r="C29" s="175">
        <v>0</v>
      </c>
      <c r="D29" s="176">
        <v>0</v>
      </c>
      <c r="E29" s="279"/>
      <c r="F29" s="169">
        <f t="shared" si="6"/>
        <v>0</v>
      </c>
      <c r="G29" s="177">
        <v>0</v>
      </c>
      <c r="H29" s="171">
        <f t="shared" si="5"/>
        <v>0</v>
      </c>
      <c r="J29"/>
      <c r="K29"/>
      <c r="L29"/>
      <c r="M29"/>
    </row>
    <row r="30" spans="1:15" ht="14.4" x14ac:dyDescent="0.3">
      <c r="A30" s="35" t="s">
        <v>54</v>
      </c>
      <c r="B30" s="36" t="s">
        <v>56</v>
      </c>
      <c r="C30" s="178">
        <f>C31+C32+C33+C34</f>
        <v>0</v>
      </c>
      <c r="D30" s="179">
        <f t="shared" ref="D30" si="11">D31+D32+D33+D34</f>
        <v>0.1304678130030904</v>
      </c>
      <c r="E30" s="179"/>
      <c r="F30" s="169">
        <f t="shared" si="6"/>
        <v>0.1304678130030904</v>
      </c>
      <c r="G30" s="180">
        <f>G31+G32+G33+G34</f>
        <v>9.4476686996909601E-2</v>
      </c>
      <c r="H30" s="171">
        <f t="shared" si="5"/>
        <v>0.22494449999999999</v>
      </c>
      <c r="J30"/>
      <c r="K30"/>
      <c r="L30"/>
      <c r="M30"/>
    </row>
    <row r="31" spans="1:15" ht="14.4" x14ac:dyDescent="0.3">
      <c r="A31" s="31"/>
      <c r="B31" s="32" t="s">
        <v>40</v>
      </c>
      <c r="C31" s="172">
        <v>0</v>
      </c>
      <c r="D31" s="173">
        <f>J4*L14</f>
        <v>7.8292171802118574E-2</v>
      </c>
      <c r="E31" s="279"/>
      <c r="F31" s="169">
        <f t="shared" si="6"/>
        <v>7.8292171802118574E-2</v>
      </c>
      <c r="G31" s="174">
        <f>J4*K14</f>
        <v>5.6694328197881422E-2</v>
      </c>
      <c r="H31" s="171">
        <f t="shared" si="5"/>
        <v>0.13498650000000001</v>
      </c>
      <c r="J31"/>
      <c r="K31"/>
      <c r="L31"/>
      <c r="M31"/>
    </row>
    <row r="32" spans="1:15" ht="14.4" x14ac:dyDescent="0.3">
      <c r="A32" s="31"/>
      <c r="B32" s="32" t="s">
        <v>42</v>
      </c>
      <c r="C32" s="172">
        <v>0</v>
      </c>
      <c r="D32" s="173">
        <f>K4*L14</f>
        <v>3.913173090072887E-2</v>
      </c>
      <c r="E32" s="279"/>
      <c r="F32" s="169">
        <f t="shared" si="6"/>
        <v>3.913173090072887E-2</v>
      </c>
      <c r="G32" s="174">
        <f>K4*K14</f>
        <v>2.8336769099271134E-2</v>
      </c>
      <c r="H32" s="171">
        <f t="shared" si="5"/>
        <v>6.7468500000000001E-2</v>
      </c>
      <c r="J32"/>
      <c r="K32"/>
      <c r="L32"/>
      <c r="M32"/>
    </row>
    <row r="33" spans="1:13" ht="14.4" x14ac:dyDescent="0.3">
      <c r="A33" s="31"/>
      <c r="B33" s="32" t="s">
        <v>44</v>
      </c>
      <c r="C33" s="172">
        <v>0</v>
      </c>
      <c r="D33" s="173">
        <f>D32/3</f>
        <v>1.3043910300242956E-2</v>
      </c>
      <c r="E33" s="279"/>
      <c r="F33" s="169">
        <f t="shared" si="6"/>
        <v>1.3043910300242956E-2</v>
      </c>
      <c r="G33" s="174">
        <f>G32/3</f>
        <v>9.4455896997570447E-3</v>
      </c>
      <c r="H33" s="171">
        <f t="shared" si="5"/>
        <v>2.2489500000000003E-2</v>
      </c>
      <c r="J33"/>
      <c r="K33"/>
      <c r="L33"/>
      <c r="M33"/>
    </row>
    <row r="34" spans="1:13" ht="14.4" x14ac:dyDescent="0.3">
      <c r="A34" s="23"/>
      <c r="B34" s="34" t="s">
        <v>46</v>
      </c>
      <c r="C34" s="175">
        <v>0</v>
      </c>
      <c r="D34" s="176">
        <v>0</v>
      </c>
      <c r="E34" s="279"/>
      <c r="F34" s="169">
        <f t="shared" si="6"/>
        <v>0</v>
      </c>
      <c r="G34" s="177">
        <v>0</v>
      </c>
      <c r="H34" s="171">
        <f t="shared" si="5"/>
        <v>0</v>
      </c>
      <c r="J34"/>
      <c r="K34"/>
      <c r="L34"/>
      <c r="M34"/>
    </row>
    <row r="35" spans="1:13" ht="14.4" x14ac:dyDescent="0.3">
      <c r="A35" s="35" t="s">
        <v>54</v>
      </c>
      <c r="B35" s="36" t="s">
        <v>57</v>
      </c>
      <c r="C35" s="178">
        <f>C36+C37+C38+C39</f>
        <v>0.32801168150846211</v>
      </c>
      <c r="D35" s="179">
        <f t="shared" ref="D35" si="12">D36+D37+D38+D39</f>
        <v>0</v>
      </c>
      <c r="E35" s="179"/>
      <c r="F35" s="169">
        <f t="shared" si="6"/>
        <v>0.32801168150846211</v>
      </c>
      <c r="G35" s="180">
        <f>G36+G37+G38+G39</f>
        <v>0.27289423704116844</v>
      </c>
      <c r="H35" s="171">
        <f t="shared" si="5"/>
        <v>0.6009059185496306</v>
      </c>
      <c r="J35"/>
      <c r="K35"/>
      <c r="L35"/>
      <c r="M35"/>
    </row>
    <row r="36" spans="1:13" ht="14.4" x14ac:dyDescent="0.3">
      <c r="A36" s="31"/>
      <c r="B36" s="32" t="s">
        <v>40</v>
      </c>
      <c r="C36" s="172">
        <f>J4*L15</f>
        <v>0.21870118715735359</v>
      </c>
      <c r="D36" s="173">
        <v>0</v>
      </c>
      <c r="E36" s="279"/>
      <c r="F36" s="169">
        <f t="shared" si="6"/>
        <v>0.21870118715735359</v>
      </c>
      <c r="G36" s="174">
        <f>J4*K15</f>
        <v>0.16376056284264642</v>
      </c>
      <c r="H36" s="171">
        <f t="shared" si="5"/>
        <v>0.38246175000000004</v>
      </c>
      <c r="J36"/>
      <c r="K36"/>
      <c r="L36"/>
    </row>
    <row r="37" spans="1:13" ht="14.4" x14ac:dyDescent="0.3">
      <c r="A37" s="31"/>
      <c r="B37" s="32" t="s">
        <v>42</v>
      </c>
      <c r="C37" s="172">
        <f>K4*L15</f>
        <v>0.10931049435110853</v>
      </c>
      <c r="D37" s="173">
        <v>0</v>
      </c>
      <c r="E37" s="279"/>
      <c r="F37" s="169">
        <f t="shared" si="6"/>
        <v>0.10931049435110853</v>
      </c>
      <c r="G37" s="174">
        <f>K4*K15</f>
        <v>8.1850255648891493E-2</v>
      </c>
      <c r="H37" s="171">
        <f t="shared" si="5"/>
        <v>0.19116075000000002</v>
      </c>
      <c r="J37"/>
      <c r="K37"/>
      <c r="L37"/>
    </row>
    <row r="38" spans="1:13" ht="14.4" x14ac:dyDescent="0.3">
      <c r="A38" s="31"/>
      <c r="B38" s="32" t="s">
        <v>44</v>
      </c>
      <c r="C38" s="172">
        <v>0</v>
      </c>
      <c r="D38" s="173">
        <v>0</v>
      </c>
      <c r="E38" s="279"/>
      <c r="F38" s="169">
        <f t="shared" si="6"/>
        <v>0</v>
      </c>
      <c r="G38" s="174">
        <f>G37/3</f>
        <v>2.7283418549630498E-2</v>
      </c>
      <c r="H38" s="171">
        <f t="shared" si="5"/>
        <v>2.7283418549630498E-2</v>
      </c>
      <c r="J38"/>
      <c r="K38"/>
      <c r="L38"/>
    </row>
    <row r="39" spans="1:13" ht="14.4" x14ac:dyDescent="0.3">
      <c r="A39" s="23"/>
      <c r="B39" s="34" t="s">
        <v>46</v>
      </c>
      <c r="C39" s="175">
        <v>0</v>
      </c>
      <c r="D39" s="176">
        <v>0</v>
      </c>
      <c r="E39" s="279"/>
      <c r="F39" s="169">
        <f t="shared" si="6"/>
        <v>0</v>
      </c>
      <c r="G39" s="177">
        <v>0</v>
      </c>
      <c r="H39" s="171">
        <f t="shared" si="5"/>
        <v>0</v>
      </c>
      <c r="J39"/>
      <c r="K39"/>
      <c r="L39"/>
    </row>
    <row r="40" spans="1:13" ht="14.4" x14ac:dyDescent="0.3">
      <c r="A40" s="35" t="s">
        <v>58</v>
      </c>
      <c r="B40" s="36" t="s">
        <v>59</v>
      </c>
      <c r="C40" s="178">
        <f>C41+C42+C43+C44</f>
        <v>0</v>
      </c>
      <c r="D40" s="179">
        <f t="shared" ref="D40" si="13">D41+D42+D43+D44</f>
        <v>0</v>
      </c>
      <c r="E40" s="179"/>
      <c r="F40" s="169">
        <f t="shared" si="6"/>
        <v>0</v>
      </c>
      <c r="G40" s="180">
        <f>G41+G42+G43+G44</f>
        <v>0</v>
      </c>
      <c r="H40" s="171">
        <f t="shared" si="5"/>
        <v>0</v>
      </c>
      <c r="J40"/>
      <c r="K40"/>
      <c r="L40"/>
    </row>
    <row r="41" spans="1:13" ht="14.4" x14ac:dyDescent="0.3">
      <c r="A41" s="31"/>
      <c r="B41" s="32" t="s">
        <v>40</v>
      </c>
      <c r="C41" s="172">
        <v>0</v>
      </c>
      <c r="D41" s="173">
        <v>0</v>
      </c>
      <c r="E41" s="279"/>
      <c r="F41" s="169">
        <f>C41+D41</f>
        <v>0</v>
      </c>
      <c r="G41" s="174">
        <v>0</v>
      </c>
      <c r="H41" s="171">
        <f t="shared" si="5"/>
        <v>0</v>
      </c>
      <c r="J41"/>
      <c r="K41"/>
      <c r="L41"/>
    </row>
    <row r="42" spans="1:13" ht="14.4" x14ac:dyDescent="0.3">
      <c r="A42" s="31"/>
      <c r="B42" s="32" t="s">
        <v>42</v>
      </c>
      <c r="C42" s="172">
        <v>0</v>
      </c>
      <c r="D42" s="173">
        <v>0</v>
      </c>
      <c r="E42" s="279"/>
      <c r="F42" s="169">
        <f t="shared" si="6"/>
        <v>0</v>
      </c>
      <c r="G42" s="174">
        <v>0</v>
      </c>
      <c r="H42" s="171">
        <f t="shared" si="5"/>
        <v>0</v>
      </c>
      <c r="J42"/>
      <c r="K42"/>
      <c r="L42"/>
    </row>
    <row r="43" spans="1:13" ht="14.4" x14ac:dyDescent="0.3">
      <c r="A43" s="31"/>
      <c r="B43" s="32" t="s">
        <v>44</v>
      </c>
      <c r="C43" s="172">
        <v>0</v>
      </c>
      <c r="D43" s="173">
        <v>0</v>
      </c>
      <c r="E43" s="279"/>
      <c r="F43" s="169">
        <f t="shared" si="6"/>
        <v>0</v>
      </c>
      <c r="G43" s="174">
        <v>0</v>
      </c>
      <c r="H43" s="171">
        <f t="shared" si="5"/>
        <v>0</v>
      </c>
      <c r="J43"/>
      <c r="K43"/>
      <c r="L43"/>
    </row>
    <row r="44" spans="1:13" x14ac:dyDescent="0.3">
      <c r="A44" s="23"/>
      <c r="B44" s="34" t="s">
        <v>46</v>
      </c>
      <c r="C44" s="175">
        <v>0</v>
      </c>
      <c r="D44" s="176">
        <v>0</v>
      </c>
      <c r="E44" s="279"/>
      <c r="F44" s="169">
        <f t="shared" si="6"/>
        <v>0</v>
      </c>
      <c r="G44" s="177">
        <v>0</v>
      </c>
      <c r="H44" s="171">
        <f t="shared" si="5"/>
        <v>0</v>
      </c>
    </row>
    <row r="45" spans="1:13" x14ac:dyDescent="0.3">
      <c r="A45" s="35" t="s">
        <v>60</v>
      </c>
      <c r="B45" s="36" t="s">
        <v>61</v>
      </c>
      <c r="C45" s="179"/>
      <c r="D45" s="179"/>
      <c r="E45" s="179">
        <f>E46+E47+E48+E49</f>
        <v>1.9834004999999999</v>
      </c>
      <c r="F45" s="169">
        <f>C45+D45+E45</f>
        <v>1.9834004999999999</v>
      </c>
      <c r="G45" s="180"/>
      <c r="H45" s="171">
        <f t="shared" si="5"/>
        <v>1.9834004999999999</v>
      </c>
    </row>
    <row r="46" spans="1:13" x14ac:dyDescent="0.3">
      <c r="A46" s="31"/>
      <c r="B46" s="137" t="s">
        <v>62</v>
      </c>
      <c r="C46" s="181"/>
      <c r="D46" s="279"/>
      <c r="E46" s="173">
        <f>M4*L18</f>
        <v>1.1884005</v>
      </c>
      <c r="F46" s="169">
        <f>C46+D46+E46</f>
        <v>1.1884005</v>
      </c>
      <c r="G46" s="288"/>
      <c r="H46" s="171">
        <f t="shared" si="5"/>
        <v>1.1884005</v>
      </c>
    </row>
    <row r="47" spans="1:13" x14ac:dyDescent="0.3">
      <c r="A47" s="31"/>
      <c r="B47" s="32" t="s">
        <v>42</v>
      </c>
      <c r="C47" s="181"/>
      <c r="D47" s="279"/>
      <c r="E47" s="294">
        <v>0.59599999999999997</v>
      </c>
      <c r="F47" s="169">
        <f t="shared" ref="F47:F64" si="14">C47+D47+E47</f>
        <v>0.59599999999999997</v>
      </c>
      <c r="G47" s="288"/>
      <c r="H47" s="171">
        <f t="shared" si="5"/>
        <v>0.59599999999999997</v>
      </c>
    </row>
    <row r="48" spans="1:13" x14ac:dyDescent="0.3">
      <c r="A48" s="31"/>
      <c r="B48" s="32" t="s">
        <v>44</v>
      </c>
      <c r="C48" s="181"/>
      <c r="D48" s="279"/>
      <c r="E48" s="294">
        <f>0.199</f>
        <v>0.19900000000000001</v>
      </c>
      <c r="F48" s="169">
        <f t="shared" si="14"/>
        <v>0.19900000000000001</v>
      </c>
      <c r="G48" s="288"/>
      <c r="H48" s="171">
        <f t="shared" si="5"/>
        <v>0.19900000000000001</v>
      </c>
    </row>
    <row r="49" spans="1:8" x14ac:dyDescent="0.3">
      <c r="A49" s="23"/>
      <c r="B49" s="34" t="s">
        <v>46</v>
      </c>
      <c r="C49" s="183"/>
      <c r="D49" s="289"/>
      <c r="E49" s="184">
        <v>0</v>
      </c>
      <c r="F49" s="169">
        <f t="shared" si="14"/>
        <v>0</v>
      </c>
      <c r="G49" s="290"/>
      <c r="H49" s="171">
        <f t="shared" si="5"/>
        <v>0</v>
      </c>
    </row>
    <row r="50" spans="1:8" x14ac:dyDescent="0.3">
      <c r="A50" s="35" t="s">
        <v>60</v>
      </c>
      <c r="B50" s="36" t="s">
        <v>63</v>
      </c>
      <c r="C50" s="179"/>
      <c r="D50" s="179"/>
      <c r="E50" s="179">
        <f>E51+E52+E53+E54</f>
        <v>1.9834004999999999</v>
      </c>
      <c r="F50" s="169">
        <f t="shared" si="14"/>
        <v>1.9834004999999999</v>
      </c>
      <c r="G50" s="180"/>
      <c r="H50" s="171">
        <f t="shared" si="5"/>
        <v>1.9834004999999999</v>
      </c>
    </row>
    <row r="51" spans="1:8" x14ac:dyDescent="0.3">
      <c r="A51" s="31"/>
      <c r="B51" s="137" t="s">
        <v>62</v>
      </c>
      <c r="C51" s="181"/>
      <c r="D51" s="279"/>
      <c r="E51" s="173">
        <f>M4*L19</f>
        <v>1.1884005</v>
      </c>
      <c r="F51" s="169">
        <f t="shared" si="14"/>
        <v>1.1884005</v>
      </c>
      <c r="G51" s="288"/>
      <c r="H51" s="171">
        <f t="shared" si="5"/>
        <v>1.1884005</v>
      </c>
    </row>
    <row r="52" spans="1:8" x14ac:dyDescent="0.3">
      <c r="A52" s="31"/>
      <c r="B52" s="32" t="s">
        <v>42</v>
      </c>
      <c r="C52" s="181"/>
      <c r="D52" s="279"/>
      <c r="E52" s="294">
        <v>0.59599999999999997</v>
      </c>
      <c r="F52" s="169">
        <f t="shared" si="14"/>
        <v>0.59599999999999997</v>
      </c>
      <c r="G52" s="288"/>
      <c r="H52" s="171">
        <f t="shared" si="5"/>
        <v>0.59599999999999997</v>
      </c>
    </row>
    <row r="53" spans="1:8" x14ac:dyDescent="0.3">
      <c r="A53" s="31"/>
      <c r="B53" s="32" t="s">
        <v>44</v>
      </c>
      <c r="C53" s="181"/>
      <c r="D53" s="279"/>
      <c r="E53" s="294">
        <v>0.19900000000000001</v>
      </c>
      <c r="F53" s="169">
        <f t="shared" si="14"/>
        <v>0.19900000000000001</v>
      </c>
      <c r="G53" s="288"/>
      <c r="H53" s="171">
        <f t="shared" si="5"/>
        <v>0.19900000000000001</v>
      </c>
    </row>
    <row r="54" spans="1:8" x14ac:dyDescent="0.3">
      <c r="A54" s="23"/>
      <c r="B54" s="34" t="s">
        <v>46</v>
      </c>
      <c r="C54" s="183"/>
      <c r="D54" s="289"/>
      <c r="E54" s="184">
        <v>0</v>
      </c>
      <c r="F54" s="169">
        <f t="shared" si="14"/>
        <v>0</v>
      </c>
      <c r="G54" s="290"/>
      <c r="H54" s="171">
        <f t="shared" si="5"/>
        <v>0</v>
      </c>
    </row>
    <row r="55" spans="1:8" x14ac:dyDescent="0.3">
      <c r="A55" s="35" t="s">
        <v>60</v>
      </c>
      <c r="B55" s="36" t="s">
        <v>64</v>
      </c>
      <c r="C55" s="179"/>
      <c r="D55" s="179"/>
      <c r="E55" s="179">
        <f>E56+E57+E58+E59</f>
        <v>1.6996289999999998</v>
      </c>
      <c r="F55" s="169">
        <f t="shared" si="14"/>
        <v>1.6996289999999998</v>
      </c>
      <c r="G55" s="180"/>
      <c r="H55" s="171">
        <f t="shared" si="5"/>
        <v>1.6996289999999998</v>
      </c>
    </row>
    <row r="56" spans="1:8" x14ac:dyDescent="0.3">
      <c r="A56" s="31"/>
      <c r="B56" s="137" t="s">
        <v>62</v>
      </c>
      <c r="C56" s="181"/>
      <c r="D56" s="279"/>
      <c r="E56" s="173">
        <f>M4*L20</f>
        <v>1.018629</v>
      </c>
      <c r="F56" s="169">
        <f t="shared" si="14"/>
        <v>1.018629</v>
      </c>
      <c r="G56" s="288"/>
      <c r="H56" s="171">
        <f t="shared" si="5"/>
        <v>1.018629</v>
      </c>
    </row>
    <row r="57" spans="1:8" x14ac:dyDescent="0.3">
      <c r="A57" s="31"/>
      <c r="B57" s="32" t="s">
        <v>42</v>
      </c>
      <c r="C57" s="181"/>
      <c r="D57" s="279"/>
      <c r="E57" s="294">
        <v>0.51100000000000001</v>
      </c>
      <c r="F57" s="169">
        <f t="shared" si="14"/>
        <v>0.51100000000000001</v>
      </c>
      <c r="G57" s="288"/>
      <c r="H57" s="171">
        <f t="shared" si="5"/>
        <v>0.51100000000000001</v>
      </c>
    </row>
    <row r="58" spans="1:8" x14ac:dyDescent="0.3">
      <c r="A58" s="31"/>
      <c r="B58" s="32" t="s">
        <v>44</v>
      </c>
      <c r="C58" s="181"/>
      <c r="D58" s="279"/>
      <c r="E58" s="294">
        <v>0.17</v>
      </c>
      <c r="F58" s="169">
        <f t="shared" si="14"/>
        <v>0.17</v>
      </c>
      <c r="G58" s="288"/>
      <c r="H58" s="171">
        <f>F58+G58</f>
        <v>0.17</v>
      </c>
    </row>
    <row r="59" spans="1:8" x14ac:dyDescent="0.3">
      <c r="A59" s="23"/>
      <c r="B59" s="34" t="s">
        <v>46</v>
      </c>
      <c r="C59" s="183"/>
      <c r="D59" s="289"/>
      <c r="E59" s="184">
        <v>0</v>
      </c>
      <c r="F59" s="169">
        <f t="shared" si="14"/>
        <v>0</v>
      </c>
      <c r="G59" s="290"/>
      <c r="H59" s="171">
        <f t="shared" si="5"/>
        <v>0</v>
      </c>
    </row>
    <row r="60" spans="1:8" x14ac:dyDescent="0.3">
      <c r="A60" s="35" t="s">
        <v>65</v>
      </c>
      <c r="B60" s="36" t="s">
        <v>66</v>
      </c>
      <c r="C60" s="178"/>
      <c r="D60" s="179"/>
      <c r="E60" s="179">
        <f>E61+E62+E63+E64</f>
        <v>0.26857000000000003</v>
      </c>
      <c r="F60" s="169">
        <f t="shared" si="14"/>
        <v>0.26857000000000003</v>
      </c>
      <c r="G60" s="180"/>
      <c r="H60" s="171">
        <f>F60+G60</f>
        <v>0.26857000000000003</v>
      </c>
    </row>
    <row r="61" spans="1:8" x14ac:dyDescent="0.3">
      <c r="A61" s="31"/>
      <c r="B61" s="137" t="s">
        <v>62</v>
      </c>
      <c r="C61" s="291"/>
      <c r="D61" s="292"/>
      <c r="E61" s="173">
        <f>M4*L21</f>
        <v>0.25557000000000002</v>
      </c>
      <c r="F61" s="169">
        <f t="shared" si="14"/>
        <v>0.25557000000000002</v>
      </c>
      <c r="G61" s="288"/>
      <c r="H61" s="171">
        <f t="shared" si="5"/>
        <v>0.25557000000000002</v>
      </c>
    </row>
    <row r="62" spans="1:8" x14ac:dyDescent="0.3">
      <c r="A62" s="31"/>
      <c r="B62" s="32" t="s">
        <v>42</v>
      </c>
      <c r="C62" s="291"/>
      <c r="D62" s="292"/>
      <c r="E62" s="294">
        <v>0.01</v>
      </c>
      <c r="F62" s="169">
        <f t="shared" si="14"/>
        <v>0.01</v>
      </c>
      <c r="G62" s="288"/>
      <c r="H62" s="171">
        <f t="shared" si="5"/>
        <v>0.01</v>
      </c>
    </row>
    <row r="63" spans="1:8" x14ac:dyDescent="0.3">
      <c r="A63" s="31"/>
      <c r="B63" s="32" t="s">
        <v>44</v>
      </c>
      <c r="C63" s="291"/>
      <c r="D63" s="292"/>
      <c r="E63" s="294">
        <v>3.0000000000000001E-3</v>
      </c>
      <c r="F63" s="169">
        <f t="shared" si="14"/>
        <v>3.0000000000000001E-3</v>
      </c>
      <c r="G63" s="288"/>
      <c r="H63" s="171">
        <f t="shared" si="5"/>
        <v>3.0000000000000001E-3</v>
      </c>
    </row>
    <row r="64" spans="1:8" x14ac:dyDescent="0.3">
      <c r="A64" s="31"/>
      <c r="B64" s="32" t="s">
        <v>46</v>
      </c>
      <c r="C64" s="291"/>
      <c r="D64" s="292"/>
      <c r="E64" s="173">
        <v>0</v>
      </c>
      <c r="F64" s="169">
        <f t="shared" si="14"/>
        <v>0</v>
      </c>
      <c r="G64" s="293"/>
      <c r="H64" s="171">
        <f>F64+G64</f>
        <v>0</v>
      </c>
    </row>
    <row r="65" spans="1:10" x14ac:dyDescent="0.3">
      <c r="A65" s="27" t="s">
        <v>67</v>
      </c>
      <c r="B65" s="283" t="s">
        <v>68</v>
      </c>
      <c r="C65" s="167">
        <f>C66+C67+C68+C69</f>
        <v>0</v>
      </c>
      <c r="D65" s="190">
        <f>D66+D67+D68+D69</f>
        <v>0</v>
      </c>
      <c r="E65" s="168">
        <f>E66+E67+E68+E69</f>
        <v>0</v>
      </c>
      <c r="F65" s="188">
        <f>C65+D65+E65</f>
        <v>0</v>
      </c>
      <c r="G65" s="191">
        <f>G66+G67+G68+G69</f>
        <v>0</v>
      </c>
      <c r="H65" s="171">
        <f t="shared" ref="H65:H68" si="15">F65+G65</f>
        <v>0</v>
      </c>
      <c r="J65" s="4"/>
    </row>
    <row r="66" spans="1:10" x14ac:dyDescent="0.3">
      <c r="A66" s="31"/>
      <c r="B66" s="32" t="s">
        <v>69</v>
      </c>
      <c r="C66" s="172">
        <v>0</v>
      </c>
      <c r="D66" s="187">
        <v>0</v>
      </c>
      <c r="E66" s="173">
        <v>0</v>
      </c>
      <c r="F66" s="188">
        <f>C66+D66+E66</f>
        <v>0</v>
      </c>
      <c r="G66" s="192">
        <v>0</v>
      </c>
      <c r="H66" s="171">
        <f t="shared" si="15"/>
        <v>0</v>
      </c>
    </row>
    <row r="67" spans="1:10" x14ac:dyDescent="0.3">
      <c r="A67" s="31"/>
      <c r="B67" s="32" t="s">
        <v>42</v>
      </c>
      <c r="C67" s="172">
        <v>0</v>
      </c>
      <c r="D67" s="187">
        <v>0</v>
      </c>
      <c r="E67" s="173">
        <v>0</v>
      </c>
      <c r="F67" s="188">
        <f t="shared" ref="F67:F68" si="16">C67+D67+E67</f>
        <v>0</v>
      </c>
      <c r="G67" s="192">
        <v>0</v>
      </c>
      <c r="H67" s="171">
        <f t="shared" si="15"/>
        <v>0</v>
      </c>
    </row>
    <row r="68" spans="1:10" x14ac:dyDescent="0.3">
      <c r="A68" s="31"/>
      <c r="B68" s="32" t="s">
        <v>44</v>
      </c>
      <c r="C68" s="172">
        <v>0</v>
      </c>
      <c r="D68" s="187">
        <v>0</v>
      </c>
      <c r="E68" s="173">
        <v>0</v>
      </c>
      <c r="F68" s="188">
        <f t="shared" si="16"/>
        <v>0</v>
      </c>
      <c r="G68" s="192">
        <v>0</v>
      </c>
      <c r="H68" s="171">
        <f t="shared" si="15"/>
        <v>0</v>
      </c>
    </row>
    <row r="69" spans="1:10" ht="14.4" thickBot="1" x14ac:dyDescent="0.35">
      <c r="A69" s="31"/>
      <c r="B69" s="32" t="s">
        <v>46</v>
      </c>
      <c r="C69" s="172">
        <v>0</v>
      </c>
      <c r="D69" s="187">
        <v>0</v>
      </c>
      <c r="E69" s="173">
        <v>0</v>
      </c>
      <c r="F69" s="193">
        <f>C69+D69+E69</f>
        <v>0</v>
      </c>
      <c r="G69" s="192">
        <v>0</v>
      </c>
      <c r="H69" s="194">
        <f>F69+G69</f>
        <v>0</v>
      </c>
    </row>
    <row r="70" spans="1:10" s="1" customFormat="1" x14ac:dyDescent="0.3">
      <c r="A70" s="42"/>
      <c r="B70" s="43" t="s">
        <v>70</v>
      </c>
      <c r="C70" s="195">
        <f t="shared" ref="C70:E71" si="17">C75+C85+C80</f>
        <v>1.6531750905352829</v>
      </c>
      <c r="D70" s="195">
        <f t="shared" si="17"/>
        <v>0.43533008986951705</v>
      </c>
      <c r="E70" s="195">
        <f t="shared" si="17"/>
        <v>5.9350000000000005</v>
      </c>
      <c r="F70" s="196">
        <f>C70+D70+E70</f>
        <v>8.0235051804048005</v>
      </c>
      <c r="G70" s="197">
        <f>G75+G85</f>
        <v>2.2721869427900168</v>
      </c>
      <c r="H70" s="198">
        <f>F70+G70</f>
        <v>10.295692123194817</v>
      </c>
    </row>
    <row r="71" spans="1:10" s="1" customFormat="1" x14ac:dyDescent="0.3">
      <c r="A71" s="44"/>
      <c r="B71" s="28" t="s">
        <v>71</v>
      </c>
      <c r="C71" s="199">
        <f t="shared" si="17"/>
        <v>1.1022514601197351</v>
      </c>
      <c r="D71" s="199">
        <f t="shared" si="17"/>
        <v>0.26123637242151537</v>
      </c>
      <c r="E71" s="199">
        <f t="shared" si="17"/>
        <v>3.6510000000000002</v>
      </c>
      <c r="F71" s="169">
        <f>C71+D71+E71</f>
        <v>5.014487832541251</v>
      </c>
      <c r="G71" s="200">
        <f>G76+G86</f>
        <v>1.3635121674587491</v>
      </c>
      <c r="H71" s="171">
        <f t="shared" ref="H71:H78" si="18">F71+G71</f>
        <v>6.3780000000000001</v>
      </c>
    </row>
    <row r="72" spans="1:10" s="1" customFormat="1" x14ac:dyDescent="0.3">
      <c r="A72" s="44"/>
      <c r="B72" s="28" t="s">
        <v>42</v>
      </c>
      <c r="C72" s="199">
        <f t="shared" ref="C72:E74" si="19">C77+C87+C82</f>
        <v>0.55092363041554782</v>
      </c>
      <c r="D72" s="199">
        <f t="shared" si="19"/>
        <v>0.13057028808600127</v>
      </c>
      <c r="E72" s="199">
        <f t="shared" si="19"/>
        <v>1.7129999999999999</v>
      </c>
      <c r="F72" s="169">
        <f t="shared" ref="F72:F74" si="20">C72+D72+E72</f>
        <v>2.3944939185015488</v>
      </c>
      <c r="G72" s="200">
        <f t="shared" ref="G72:G74" si="21">G77+G87</f>
        <v>0.68150608149845082</v>
      </c>
      <c r="H72" s="171">
        <f t="shared" si="18"/>
        <v>3.0759999999999996</v>
      </c>
    </row>
    <row r="73" spans="1:10" s="1" customFormat="1" x14ac:dyDescent="0.3">
      <c r="A73" s="44"/>
      <c r="B73" s="28" t="s">
        <v>44</v>
      </c>
      <c r="C73" s="199">
        <f t="shared" si="19"/>
        <v>0</v>
      </c>
      <c r="D73" s="199">
        <f t="shared" si="19"/>
        <v>4.3523429362000425E-2</v>
      </c>
      <c r="E73" s="199">
        <f t="shared" si="19"/>
        <v>0.57100000000000006</v>
      </c>
      <c r="F73" s="169">
        <f t="shared" si="20"/>
        <v>0.61452342936200044</v>
      </c>
      <c r="G73" s="200">
        <f t="shared" si="21"/>
        <v>0.2271686938328169</v>
      </c>
      <c r="H73" s="171">
        <f t="shared" si="18"/>
        <v>0.84169212319481734</v>
      </c>
    </row>
    <row r="74" spans="1:10" s="1" customFormat="1" x14ac:dyDescent="0.3">
      <c r="A74" s="45"/>
      <c r="B74" s="46" t="s">
        <v>46</v>
      </c>
      <c r="C74" s="199">
        <f t="shared" si="19"/>
        <v>0</v>
      </c>
      <c r="D74" s="199">
        <f t="shared" si="19"/>
        <v>0</v>
      </c>
      <c r="E74" s="199">
        <f t="shared" si="19"/>
        <v>0</v>
      </c>
      <c r="F74" s="169">
        <f t="shared" si="20"/>
        <v>0</v>
      </c>
      <c r="G74" s="200">
        <f t="shared" si="21"/>
        <v>0</v>
      </c>
      <c r="H74" s="171">
        <f t="shared" si="18"/>
        <v>0</v>
      </c>
    </row>
    <row r="75" spans="1:10" s="49" customFormat="1" x14ac:dyDescent="0.3">
      <c r="A75" s="47"/>
      <c r="B75" s="48" t="s">
        <v>72</v>
      </c>
      <c r="C75" s="201">
        <f t="shared" ref="C75:E79" si="22">C10+C15+C20+C25+C30+C35+C40</f>
        <v>1.6531750905352829</v>
      </c>
      <c r="D75" s="201">
        <f>D10+D15+D20+D25+D30+D35+D40</f>
        <v>0.43533008986951705</v>
      </c>
      <c r="E75" s="201">
        <f>E10+E15+E20+E25+E30+E35+E40</f>
        <v>0</v>
      </c>
      <c r="F75" s="202">
        <f>C75+D75+E75</f>
        <v>2.0885051804048</v>
      </c>
      <c r="G75" s="203">
        <f>G10+G15+G20+G25+G30+G35+G40</f>
        <v>2.2721869427900168</v>
      </c>
      <c r="H75" s="204">
        <f t="shared" si="18"/>
        <v>4.3606921231948164</v>
      </c>
    </row>
    <row r="76" spans="1:10" s="49" customFormat="1" x14ac:dyDescent="0.3">
      <c r="A76" s="47"/>
      <c r="B76" s="48" t="s">
        <v>71</v>
      </c>
      <c r="C76" s="201">
        <f t="shared" si="22"/>
        <v>1.1022514601197351</v>
      </c>
      <c r="D76" s="201">
        <f t="shared" si="22"/>
        <v>0.26123637242151537</v>
      </c>
      <c r="E76" s="201">
        <f t="shared" si="22"/>
        <v>0</v>
      </c>
      <c r="F76" s="202">
        <f t="shared" ref="F76:F88" si="23">C76+D76+E76</f>
        <v>1.3634878325412505</v>
      </c>
      <c r="G76" s="203">
        <f>G11+G16+G21+G26+G31+G36+G41</f>
        <v>1.3635121674587491</v>
      </c>
      <c r="H76" s="204">
        <f t="shared" si="18"/>
        <v>2.7269999999999994</v>
      </c>
    </row>
    <row r="77" spans="1:10" s="49" customFormat="1" x14ac:dyDescent="0.3">
      <c r="A77" s="47"/>
      <c r="B77" s="48" t="s">
        <v>42</v>
      </c>
      <c r="C77" s="201">
        <f t="shared" si="22"/>
        <v>0.55092363041554782</v>
      </c>
      <c r="D77" s="201">
        <f t="shared" si="22"/>
        <v>0.13057028808600127</v>
      </c>
      <c r="E77" s="201">
        <f t="shared" si="22"/>
        <v>0</v>
      </c>
      <c r="F77" s="202">
        <f t="shared" si="23"/>
        <v>0.68149391850154906</v>
      </c>
      <c r="G77" s="203">
        <f>G12+G17+G22+G27+G32+G37+G42</f>
        <v>0.68150608149845082</v>
      </c>
      <c r="H77" s="204">
        <f>F77+G77</f>
        <v>1.363</v>
      </c>
    </row>
    <row r="78" spans="1:10" s="49" customFormat="1" x14ac:dyDescent="0.3">
      <c r="A78" s="47"/>
      <c r="B78" s="48" t="s">
        <v>44</v>
      </c>
      <c r="C78" s="201">
        <f t="shared" si="22"/>
        <v>0</v>
      </c>
      <c r="D78" s="201">
        <f t="shared" si="22"/>
        <v>4.3523429362000425E-2</v>
      </c>
      <c r="E78" s="201">
        <f t="shared" si="22"/>
        <v>0</v>
      </c>
      <c r="F78" s="202">
        <f t="shared" si="23"/>
        <v>4.3523429362000425E-2</v>
      </c>
      <c r="G78" s="203">
        <f t="shared" ref="G78:G79" si="24">G13+G18+G23+G28+G33+G38+G43</f>
        <v>0.2271686938328169</v>
      </c>
      <c r="H78" s="204">
        <f t="shared" si="18"/>
        <v>0.27069212319481734</v>
      </c>
    </row>
    <row r="79" spans="1:10" s="49" customFormat="1" x14ac:dyDescent="0.3">
      <c r="A79" s="50"/>
      <c r="B79" s="51" t="s">
        <v>46</v>
      </c>
      <c r="C79" s="201">
        <f t="shared" si="22"/>
        <v>0</v>
      </c>
      <c r="D79" s="201">
        <f t="shared" si="22"/>
        <v>0</v>
      </c>
      <c r="E79" s="201">
        <f t="shared" si="22"/>
        <v>0</v>
      </c>
      <c r="F79" s="202">
        <f t="shared" si="23"/>
        <v>0</v>
      </c>
      <c r="G79" s="203">
        <f t="shared" si="24"/>
        <v>0</v>
      </c>
      <c r="H79" s="204">
        <f>F79+G79</f>
        <v>0</v>
      </c>
    </row>
    <row r="80" spans="1:10" s="49" customFormat="1" x14ac:dyDescent="0.3">
      <c r="A80" s="47"/>
      <c r="B80" s="48" t="s">
        <v>73</v>
      </c>
      <c r="C80" s="201">
        <f t="shared" ref="C80:E84" si="25">C45+C50+C55+C60</f>
        <v>0</v>
      </c>
      <c r="D80" s="201">
        <f>D45+D50+D55+D60</f>
        <v>0</v>
      </c>
      <c r="E80" s="201">
        <f>E45+E50+E55+E60</f>
        <v>5.9350000000000005</v>
      </c>
      <c r="F80" s="202">
        <f t="shared" si="23"/>
        <v>5.9350000000000005</v>
      </c>
      <c r="G80" s="205"/>
      <c r="H80" s="204">
        <f>F80</f>
        <v>5.9350000000000005</v>
      </c>
    </row>
    <row r="81" spans="1:8" s="49" customFormat="1" x14ac:dyDescent="0.3">
      <c r="A81" s="47"/>
      <c r="B81" s="48" t="s">
        <v>71</v>
      </c>
      <c r="C81" s="201">
        <f t="shared" si="25"/>
        <v>0</v>
      </c>
      <c r="D81" s="201">
        <f t="shared" si="25"/>
        <v>0</v>
      </c>
      <c r="E81" s="201">
        <f t="shared" si="25"/>
        <v>3.6510000000000002</v>
      </c>
      <c r="F81" s="202">
        <f t="shared" si="23"/>
        <v>3.6510000000000002</v>
      </c>
      <c r="G81" s="205"/>
      <c r="H81" s="204">
        <f t="shared" ref="H81:H84" si="26">F81</f>
        <v>3.6510000000000002</v>
      </c>
    </row>
    <row r="82" spans="1:8" s="49" customFormat="1" x14ac:dyDescent="0.3">
      <c r="A82" s="47"/>
      <c r="B82" s="48" t="s">
        <v>42</v>
      </c>
      <c r="C82" s="201">
        <f t="shared" si="25"/>
        <v>0</v>
      </c>
      <c r="D82" s="201">
        <f t="shared" si="25"/>
        <v>0</v>
      </c>
      <c r="E82" s="201">
        <f t="shared" si="25"/>
        <v>1.7129999999999999</v>
      </c>
      <c r="F82" s="202">
        <f t="shared" si="23"/>
        <v>1.7129999999999999</v>
      </c>
      <c r="G82" s="205"/>
      <c r="H82" s="204">
        <f t="shared" si="26"/>
        <v>1.7129999999999999</v>
      </c>
    </row>
    <row r="83" spans="1:8" s="49" customFormat="1" x14ac:dyDescent="0.3">
      <c r="A83" s="47"/>
      <c r="B83" s="48" t="s">
        <v>44</v>
      </c>
      <c r="C83" s="201">
        <f t="shared" si="25"/>
        <v>0</v>
      </c>
      <c r="D83" s="201">
        <f t="shared" si="25"/>
        <v>0</v>
      </c>
      <c r="E83" s="201">
        <f t="shared" si="25"/>
        <v>0.57100000000000006</v>
      </c>
      <c r="F83" s="202">
        <f t="shared" si="23"/>
        <v>0.57100000000000006</v>
      </c>
      <c r="G83" s="205"/>
      <c r="H83" s="204">
        <f t="shared" si="26"/>
        <v>0.57100000000000006</v>
      </c>
    </row>
    <row r="84" spans="1:8" s="49" customFormat="1" x14ac:dyDescent="0.3">
      <c r="A84" s="50"/>
      <c r="B84" s="51" t="s">
        <v>46</v>
      </c>
      <c r="C84" s="201">
        <f t="shared" si="25"/>
        <v>0</v>
      </c>
      <c r="D84" s="201">
        <f t="shared" si="25"/>
        <v>0</v>
      </c>
      <c r="E84" s="201">
        <f t="shared" si="25"/>
        <v>0</v>
      </c>
      <c r="F84" s="202">
        <f t="shared" si="23"/>
        <v>0</v>
      </c>
      <c r="G84" s="205"/>
      <c r="H84" s="204">
        <f t="shared" si="26"/>
        <v>0</v>
      </c>
    </row>
    <row r="85" spans="1:8" s="49" customFormat="1" x14ac:dyDescent="0.3">
      <c r="A85" s="47"/>
      <c r="B85" s="48" t="s">
        <v>74</v>
      </c>
      <c r="C85" s="201">
        <f>C65</f>
        <v>0</v>
      </c>
      <c r="D85" s="201">
        <f>D65</f>
        <v>0</v>
      </c>
      <c r="E85" s="201">
        <f>E65</f>
        <v>0</v>
      </c>
      <c r="F85" s="202">
        <f t="shared" si="23"/>
        <v>0</v>
      </c>
      <c r="G85" s="206">
        <f>G65</f>
        <v>0</v>
      </c>
      <c r="H85" s="204">
        <f>F85+G85</f>
        <v>0</v>
      </c>
    </row>
    <row r="86" spans="1:8" s="49" customFormat="1" x14ac:dyDescent="0.3">
      <c r="A86" s="47"/>
      <c r="B86" s="48" t="s">
        <v>71</v>
      </c>
      <c r="C86" s="201">
        <f t="shared" ref="C86:E88" si="27">C66</f>
        <v>0</v>
      </c>
      <c r="D86" s="201">
        <f>D66</f>
        <v>0</v>
      </c>
      <c r="E86" s="201">
        <f>E66</f>
        <v>0</v>
      </c>
      <c r="F86" s="202">
        <f t="shared" si="23"/>
        <v>0</v>
      </c>
      <c r="G86" s="206">
        <f t="shared" ref="G86:G87" si="28">G66</f>
        <v>0</v>
      </c>
      <c r="H86" s="204">
        <f t="shared" ref="H86:H87" si="29">F86+G86</f>
        <v>0</v>
      </c>
    </row>
    <row r="87" spans="1:8" s="49" customFormat="1" x14ac:dyDescent="0.3">
      <c r="A87" s="47"/>
      <c r="B87" s="48" t="s">
        <v>42</v>
      </c>
      <c r="C87" s="201">
        <f t="shared" si="27"/>
        <v>0</v>
      </c>
      <c r="D87" s="201">
        <f t="shared" si="27"/>
        <v>0</v>
      </c>
      <c r="E87" s="201">
        <f t="shared" si="27"/>
        <v>0</v>
      </c>
      <c r="F87" s="202">
        <f t="shared" si="23"/>
        <v>0</v>
      </c>
      <c r="G87" s="206">
        <f t="shared" si="28"/>
        <v>0</v>
      </c>
      <c r="H87" s="204">
        <f t="shared" si="29"/>
        <v>0</v>
      </c>
    </row>
    <row r="88" spans="1:8" s="49" customFormat="1" x14ac:dyDescent="0.3">
      <c r="A88" s="47"/>
      <c r="B88" s="48" t="s">
        <v>44</v>
      </c>
      <c r="C88" s="201">
        <f t="shared" si="27"/>
        <v>0</v>
      </c>
      <c r="D88" s="201">
        <f t="shared" si="27"/>
        <v>0</v>
      </c>
      <c r="E88" s="201">
        <f t="shared" si="27"/>
        <v>0</v>
      </c>
      <c r="F88" s="202">
        <f t="shared" si="23"/>
        <v>0</v>
      </c>
      <c r="G88" s="206">
        <f>G68</f>
        <v>0</v>
      </c>
      <c r="H88" s="204">
        <f>F88+G88</f>
        <v>0</v>
      </c>
    </row>
    <row r="89" spans="1:8" s="49" customFormat="1" ht="14.4" thickBot="1" x14ac:dyDescent="0.35">
      <c r="A89" s="52"/>
      <c r="B89" s="53" t="s">
        <v>46</v>
      </c>
      <c r="C89" s="207">
        <f>C69</f>
        <v>0</v>
      </c>
      <c r="D89" s="208">
        <f>D69</f>
        <v>0</v>
      </c>
      <c r="E89" s="208">
        <f>E69</f>
        <v>0</v>
      </c>
      <c r="F89" s="209">
        <f>C89+D89+E89</f>
        <v>0</v>
      </c>
      <c r="G89" s="210">
        <f>G69</f>
        <v>0</v>
      </c>
      <c r="H89" s="211">
        <f>F89+G89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9"/>
  <sheetViews>
    <sheetView topLeftCell="G1" workbookViewId="0">
      <selection activeCell="O16" sqref="O16"/>
    </sheetView>
  </sheetViews>
  <sheetFormatPr defaultColWidth="9.33203125" defaultRowHeight="13.8" x14ac:dyDescent="0.3"/>
  <cols>
    <col min="1" max="1" width="5.88671875" style="2" customWidth="1"/>
    <col min="2" max="2" width="33" style="2" customWidth="1"/>
    <col min="3" max="3" width="16.5546875" style="2" customWidth="1"/>
    <col min="4" max="4" width="17.6640625" style="2" customWidth="1"/>
    <col min="5" max="5" width="14.33203125" style="2" customWidth="1"/>
    <col min="6" max="6" width="13" style="1" customWidth="1"/>
    <col min="7" max="7" width="15" style="2" customWidth="1"/>
    <col min="8" max="8" width="11" style="1" customWidth="1"/>
    <col min="9" max="16384" width="9.33203125" style="2"/>
  </cols>
  <sheetData>
    <row r="1" spans="1:16" x14ac:dyDescent="0.3">
      <c r="A1" s="1" t="s">
        <v>0</v>
      </c>
      <c r="C1" s="3" t="s">
        <v>75</v>
      </c>
      <c r="D1" s="4"/>
      <c r="E1" s="4"/>
      <c r="F1" s="3"/>
      <c r="G1" s="286">
        <v>44795</v>
      </c>
      <c r="H1" s="1" t="s">
        <v>76</v>
      </c>
    </row>
    <row r="2" spans="1:16" x14ac:dyDescent="0.3">
      <c r="A2" s="1"/>
      <c r="B2" s="5" t="s">
        <v>3</v>
      </c>
      <c r="C2" s="3"/>
      <c r="D2" s="4"/>
      <c r="E2" s="4"/>
      <c r="F2" s="3"/>
      <c r="G2" s="6"/>
      <c r="H2" s="2"/>
      <c r="J2" s="2" t="s">
        <v>4</v>
      </c>
    </row>
    <row r="3" spans="1:16" ht="12.75" customHeight="1" x14ac:dyDescent="0.3">
      <c r="A3" s="7"/>
      <c r="B3" s="1" t="s">
        <v>5</v>
      </c>
      <c r="C3" s="8">
        <v>2024</v>
      </c>
      <c r="F3" s="3"/>
      <c r="J3" t="s">
        <v>6</v>
      </c>
      <c r="K3" t="s">
        <v>7</v>
      </c>
      <c r="L3" t="s">
        <v>8</v>
      </c>
      <c r="M3" t="s">
        <v>9</v>
      </c>
      <c r="N3" t="s">
        <v>10</v>
      </c>
      <c r="O3" t="s">
        <v>11</v>
      </c>
      <c r="P3" t="s">
        <v>12</v>
      </c>
    </row>
    <row r="4" spans="1:16" ht="12.75" customHeight="1" x14ac:dyDescent="0.3">
      <c r="A4" s="7"/>
      <c r="B4" s="1" t="s">
        <v>13</v>
      </c>
      <c r="C4" s="9" t="s">
        <v>14</v>
      </c>
      <c r="D4" s="10"/>
      <c r="E4" s="274"/>
      <c r="F4" s="3"/>
      <c r="J4">
        <v>2.9820000000000002</v>
      </c>
      <c r="K4">
        <v>1.4910000000000001</v>
      </c>
      <c r="L4">
        <f t="shared" ref="L4" si="0">J4+K4</f>
        <v>4.4730000000000008</v>
      </c>
      <c r="M4">
        <v>2.794</v>
      </c>
      <c r="N4">
        <v>1.3120000000000001</v>
      </c>
      <c r="O4">
        <f t="shared" ref="O4" si="1">M4+N4</f>
        <v>4.1059999999999999</v>
      </c>
      <c r="P4">
        <f>L4++O4</f>
        <v>8.5790000000000006</v>
      </c>
    </row>
    <row r="5" spans="1:16" ht="12" customHeight="1" thickBot="1" x14ac:dyDescent="0.35">
      <c r="B5" s="1" t="s">
        <v>15</v>
      </c>
      <c r="C5" s="11" t="s">
        <v>16</v>
      </c>
      <c r="D5" s="2" t="s">
        <v>17</v>
      </c>
      <c r="G5" s="3" t="s">
        <v>18</v>
      </c>
      <c r="J5"/>
      <c r="K5"/>
      <c r="L5"/>
      <c r="M5"/>
      <c r="N5"/>
      <c r="O5"/>
      <c r="P5"/>
    </row>
    <row r="6" spans="1:16" s="1" customFormat="1" x14ac:dyDescent="0.3">
      <c r="A6" s="12"/>
      <c r="B6" s="13" t="s">
        <v>19</v>
      </c>
      <c r="C6" s="14" t="s">
        <v>20</v>
      </c>
      <c r="D6" s="14" t="s">
        <v>20</v>
      </c>
      <c r="E6" s="14" t="s">
        <v>20</v>
      </c>
      <c r="F6" s="15" t="s">
        <v>20</v>
      </c>
      <c r="G6" s="16" t="s">
        <v>21</v>
      </c>
      <c r="H6" s="17" t="s">
        <v>22</v>
      </c>
      <c r="J6" s="2"/>
      <c r="K6" s="2"/>
      <c r="L6" s="2"/>
      <c r="M6" s="2"/>
      <c r="N6" s="2"/>
      <c r="O6" s="2"/>
      <c r="P6" s="2"/>
    </row>
    <row r="7" spans="1:16" s="1" customFormat="1" x14ac:dyDescent="0.3">
      <c r="A7" s="18"/>
      <c r="B7" s="19"/>
      <c r="C7" s="2" t="s">
        <v>23</v>
      </c>
      <c r="D7" s="276" t="s">
        <v>24</v>
      </c>
      <c r="E7" s="275"/>
      <c r="F7" s="21"/>
      <c r="G7" s="83" t="s">
        <v>25</v>
      </c>
      <c r="H7" s="22"/>
      <c r="J7" s="1" t="s">
        <v>26</v>
      </c>
      <c r="K7" s="2"/>
      <c r="L7" s="2"/>
      <c r="M7" s="2"/>
      <c r="N7" s="3"/>
      <c r="O7" s="2"/>
      <c r="P7" s="2"/>
    </row>
    <row r="8" spans="1:16" s="1" customFormat="1" x14ac:dyDescent="0.3">
      <c r="A8" s="18"/>
      <c r="B8" s="19"/>
      <c r="C8" s="86" t="s">
        <v>27</v>
      </c>
      <c r="D8" s="276"/>
      <c r="E8" s="275" t="s">
        <v>28</v>
      </c>
      <c r="F8" s="21"/>
      <c r="G8" s="83"/>
      <c r="H8" s="22"/>
      <c r="K8" s="2" t="s">
        <v>29</v>
      </c>
      <c r="L8" s="2" t="s">
        <v>30</v>
      </c>
      <c r="M8" s="2"/>
      <c r="N8" s="3"/>
      <c r="O8" s="2"/>
      <c r="P8" s="2"/>
    </row>
    <row r="9" spans="1:16" ht="14.25" customHeight="1" x14ac:dyDescent="0.3">
      <c r="A9" s="23"/>
      <c r="B9" s="24"/>
      <c r="C9" s="84" t="s">
        <v>31</v>
      </c>
      <c r="D9" s="277" t="s">
        <v>32</v>
      </c>
      <c r="E9" s="84" t="s">
        <v>33</v>
      </c>
      <c r="F9" s="25" t="s">
        <v>34</v>
      </c>
      <c r="G9" s="282" t="s">
        <v>35</v>
      </c>
      <c r="H9" s="26"/>
      <c r="J9" s="287" t="s">
        <v>36</v>
      </c>
      <c r="K9" s="287">
        <f t="shared" ref="K9" si="2">SUM(K10:K15)</f>
        <v>0.50000446184772618</v>
      </c>
      <c r="L9" s="287">
        <f t="shared" ref="L9" si="3">SUM(L10:L15)</f>
        <v>0.49999553815227382</v>
      </c>
      <c r="M9" s="287">
        <f>SUM(M10:M15)</f>
        <v>0.99949999999999983</v>
      </c>
      <c r="N9" s="287"/>
      <c r="O9" s="287"/>
    </row>
    <row r="10" spans="1:16" x14ac:dyDescent="0.3">
      <c r="A10" s="27" t="s">
        <v>37</v>
      </c>
      <c r="B10" s="28" t="s">
        <v>38</v>
      </c>
      <c r="C10" s="167">
        <f>C11+C12+C13+C14</f>
        <v>0.33964979670248652</v>
      </c>
      <c r="D10" s="168">
        <f>D11+D12+D13+D14</f>
        <v>0</v>
      </c>
      <c r="E10" s="168"/>
      <c r="F10" s="169">
        <f>C10+D10</f>
        <v>0.33964979670248652</v>
      </c>
      <c r="G10" s="170">
        <f>G11+G12+G13+G14</f>
        <v>1.0378188369972372</v>
      </c>
      <c r="H10" s="171">
        <f>F10+G10</f>
        <v>1.3774686336997237</v>
      </c>
      <c r="J10" s="287" t="s">
        <v>39</v>
      </c>
      <c r="K10" s="287">
        <v>0.20881666740387064</v>
      </c>
      <c r="L10" s="287">
        <v>7.5933332596129333E-2</v>
      </c>
      <c r="M10" s="287">
        <f>SUM(K10:L10)</f>
        <v>0.28474999999999995</v>
      </c>
      <c r="N10" s="287">
        <f>SUM(M10:M12)</f>
        <v>0.66949999999999987</v>
      </c>
      <c r="O10" s="287">
        <f t="shared" ref="O10:O12" si="4">M10/$N$10</f>
        <v>0.42531740104555638</v>
      </c>
    </row>
    <row r="11" spans="1:16" x14ac:dyDescent="0.3">
      <c r="A11" s="31"/>
      <c r="B11" s="32" t="s">
        <v>40</v>
      </c>
      <c r="C11" s="172">
        <f>J4*L10</f>
        <v>0.22643319780165769</v>
      </c>
      <c r="D11" s="173">
        <v>0</v>
      </c>
      <c r="E11" s="279"/>
      <c r="F11" s="169">
        <f>C11+D11</f>
        <v>0.22643319780165769</v>
      </c>
      <c r="G11" s="174">
        <f>J4*K10</f>
        <v>0.62269130219834234</v>
      </c>
      <c r="H11" s="171">
        <f t="shared" ref="H11:H63" si="5">F11+G11</f>
        <v>0.84912450000000006</v>
      </c>
      <c r="J11" s="287" t="s">
        <v>41</v>
      </c>
      <c r="K11" s="287">
        <v>7.7385000906760912E-2</v>
      </c>
      <c r="L11" s="287">
        <v>2.3114999093239077E-2</v>
      </c>
      <c r="M11" s="287">
        <f>SUM(K11:L11)-0.0005</f>
        <v>9.9999999999999992E-2</v>
      </c>
      <c r="N11" s="287"/>
      <c r="O11" s="287">
        <f t="shared" si="4"/>
        <v>0.14936519790888725</v>
      </c>
    </row>
    <row r="12" spans="1:16" x14ac:dyDescent="0.3">
      <c r="A12" s="31"/>
      <c r="B12" s="32" t="s">
        <v>42</v>
      </c>
      <c r="C12" s="172">
        <f>K4*L10</f>
        <v>0.11321659890082884</v>
      </c>
      <c r="D12" s="173">
        <v>0</v>
      </c>
      <c r="E12" s="279"/>
      <c r="F12" s="169">
        <f t="shared" ref="F12:F44" si="6">C12+D12</f>
        <v>0.11321659890082884</v>
      </c>
      <c r="G12" s="174">
        <f>K4*K10</f>
        <v>0.31134565109917117</v>
      </c>
      <c r="H12" s="171">
        <f t="shared" si="5"/>
        <v>0.42456225000000003</v>
      </c>
      <c r="J12" s="287" t="s">
        <v>43</v>
      </c>
      <c r="K12" s="287">
        <v>5.9797498186478178E-2</v>
      </c>
      <c r="L12" s="287">
        <v>0.22495250181352178</v>
      </c>
      <c r="M12" s="287">
        <f t="shared" ref="M12:M15" si="7">SUM(K12:L12)</f>
        <v>0.28474999999999995</v>
      </c>
      <c r="N12" s="287"/>
      <c r="O12" s="287">
        <f t="shared" si="4"/>
        <v>0.42531740104555638</v>
      </c>
    </row>
    <row r="13" spans="1:16" x14ac:dyDescent="0.3">
      <c r="A13" s="31"/>
      <c r="B13" s="32" t="s">
        <v>44</v>
      </c>
      <c r="C13" s="172">
        <v>0</v>
      </c>
      <c r="D13" s="173">
        <v>0</v>
      </c>
      <c r="E13" s="279"/>
      <c r="F13" s="169">
        <f t="shared" si="6"/>
        <v>0</v>
      </c>
      <c r="G13" s="174">
        <f>G12/3</f>
        <v>0.10378188369972373</v>
      </c>
      <c r="H13" s="171">
        <f t="shared" si="5"/>
        <v>0.10378188369972373</v>
      </c>
      <c r="J13" s="287" t="s">
        <v>45</v>
      </c>
      <c r="K13" s="287">
        <v>7.3163751148002651E-2</v>
      </c>
      <c r="L13" s="287">
        <v>6.7086248851997363E-2</v>
      </c>
      <c r="M13" s="287">
        <f t="shared" si="7"/>
        <v>0.14025000000000001</v>
      </c>
      <c r="N13" s="287">
        <f>SUM(M13:M15)</f>
        <v>0.33000000000000007</v>
      </c>
      <c r="O13" s="287">
        <f>M13/$N$13</f>
        <v>0.42499999999999993</v>
      </c>
    </row>
    <row r="14" spans="1:16" x14ac:dyDescent="0.3">
      <c r="A14" s="23"/>
      <c r="B14" s="34" t="s">
        <v>46</v>
      </c>
      <c r="C14" s="175">
        <v>0</v>
      </c>
      <c r="D14" s="176">
        <v>0</v>
      </c>
      <c r="E14" s="279"/>
      <c r="F14" s="169">
        <f t="shared" si="6"/>
        <v>0</v>
      </c>
      <c r="G14" s="177">
        <v>0</v>
      </c>
      <c r="H14" s="171">
        <f t="shared" si="5"/>
        <v>0</v>
      </c>
      <c r="J14" s="287" t="s">
        <v>198</v>
      </c>
      <c r="K14" s="287">
        <v>2.0789999339157105E-2</v>
      </c>
      <c r="L14" s="287">
        <v>2.8710000660842897E-2</v>
      </c>
      <c r="M14" s="287">
        <f t="shared" si="7"/>
        <v>4.9500000000000002E-2</v>
      </c>
      <c r="N14" s="287"/>
      <c r="O14" s="287">
        <f>M14/$N$13</f>
        <v>0.14999999999999997</v>
      </c>
    </row>
    <row r="15" spans="1:16" ht="13.5" customHeight="1" x14ac:dyDescent="0.3">
      <c r="A15" s="35" t="s">
        <v>37</v>
      </c>
      <c r="B15" s="36" t="s">
        <v>47</v>
      </c>
      <c r="C15" s="178">
        <f>C16+C17+C18+C19</f>
        <v>0.10339339094405839</v>
      </c>
      <c r="D15" s="179">
        <f t="shared" ref="D15" si="8">D16+D17+D18+D19</f>
        <v>0</v>
      </c>
      <c r="E15" s="179"/>
      <c r="F15" s="169">
        <f t="shared" si="6"/>
        <v>0.10339339094405839</v>
      </c>
      <c r="G15" s="180">
        <f>G16+G17+G18+G19</f>
        <v>0.38460345450660177</v>
      </c>
      <c r="H15" s="171">
        <f t="shared" si="5"/>
        <v>0.48799684545066013</v>
      </c>
      <c r="J15" s="287" t="s">
        <v>199</v>
      </c>
      <c r="K15" s="287">
        <v>6.0051544863456707E-2</v>
      </c>
      <c r="L15" s="287">
        <v>8.0198455136543306E-2</v>
      </c>
      <c r="M15" s="287">
        <f t="shared" si="7"/>
        <v>0.14025000000000001</v>
      </c>
      <c r="N15" s="287"/>
      <c r="O15" s="287">
        <f>M15/$N$13</f>
        <v>0.42499999999999993</v>
      </c>
    </row>
    <row r="16" spans="1:16" x14ac:dyDescent="0.3">
      <c r="A16" s="31"/>
      <c r="B16" s="32" t="s">
        <v>40</v>
      </c>
      <c r="C16" s="172">
        <f>J4*L11</f>
        <v>6.892892729603893E-2</v>
      </c>
      <c r="D16" s="173">
        <v>0</v>
      </c>
      <c r="E16" s="279"/>
      <c r="F16" s="169">
        <f t="shared" si="6"/>
        <v>6.892892729603893E-2</v>
      </c>
      <c r="G16" s="174">
        <f>J4*K11</f>
        <v>0.23076207270396107</v>
      </c>
      <c r="H16" s="171">
        <f t="shared" si="5"/>
        <v>0.29969099999999999</v>
      </c>
      <c r="K16" s="287"/>
      <c r="L16" s="287"/>
      <c r="M16" s="287"/>
      <c r="N16" s="287"/>
      <c r="O16" s="287"/>
    </row>
    <row r="17" spans="1:15" x14ac:dyDescent="0.3">
      <c r="A17" s="31"/>
      <c r="B17" s="32" t="s">
        <v>42</v>
      </c>
      <c r="C17" s="172">
        <f>K4*L11</f>
        <v>3.4464463648019465E-2</v>
      </c>
      <c r="D17" s="173">
        <v>0</v>
      </c>
      <c r="E17" s="279"/>
      <c r="F17" s="169">
        <f t="shared" si="6"/>
        <v>3.4464463648019465E-2</v>
      </c>
      <c r="G17" s="174">
        <f>K4*K11</f>
        <v>0.11538103635198053</v>
      </c>
      <c r="H17" s="171">
        <f t="shared" si="5"/>
        <v>0.14984549999999999</v>
      </c>
      <c r="J17" s="2" t="s">
        <v>48</v>
      </c>
      <c r="K17" s="287"/>
      <c r="L17" s="287">
        <f>SUM(L18:L21)</f>
        <v>1</v>
      </c>
      <c r="M17" s="287"/>
      <c r="N17" s="287"/>
      <c r="O17" s="287"/>
    </row>
    <row r="18" spans="1:15" x14ac:dyDescent="0.3">
      <c r="A18" s="31"/>
      <c r="B18" s="32" t="s">
        <v>44</v>
      </c>
      <c r="C18" s="172">
        <v>0</v>
      </c>
      <c r="D18" s="173">
        <v>0</v>
      </c>
      <c r="E18" s="279"/>
      <c r="F18" s="169">
        <f t="shared" si="6"/>
        <v>0</v>
      </c>
      <c r="G18" s="174">
        <f>G17/3</f>
        <v>3.8460345450660176E-2</v>
      </c>
      <c r="H18" s="171">
        <f t="shared" si="5"/>
        <v>3.8460345450660176E-2</v>
      </c>
      <c r="J18" s="2" t="s">
        <v>49</v>
      </c>
      <c r="K18" s="287"/>
      <c r="L18" s="287">
        <f>0.93*O18</f>
        <v>0.32550000000000001</v>
      </c>
      <c r="M18" s="287"/>
      <c r="N18" s="287"/>
      <c r="O18" s="287">
        <v>0.35</v>
      </c>
    </row>
    <row r="19" spans="1:15" x14ac:dyDescent="0.3">
      <c r="A19" s="23"/>
      <c r="B19" s="34" t="s">
        <v>46</v>
      </c>
      <c r="C19" s="175">
        <v>0</v>
      </c>
      <c r="D19" s="176">
        <v>0</v>
      </c>
      <c r="E19" s="279"/>
      <c r="F19" s="169">
        <f t="shared" si="6"/>
        <v>0</v>
      </c>
      <c r="G19" s="177">
        <v>0</v>
      </c>
      <c r="H19" s="171">
        <f t="shared" si="5"/>
        <v>0</v>
      </c>
      <c r="J19" s="2" t="s">
        <v>50</v>
      </c>
      <c r="K19" s="287"/>
      <c r="L19" s="287">
        <f>0.93*O19</f>
        <v>0.32550000000000001</v>
      </c>
      <c r="M19" s="287"/>
      <c r="N19" s="287"/>
      <c r="O19" s="287">
        <v>0.35</v>
      </c>
    </row>
    <row r="20" spans="1:15" x14ac:dyDescent="0.3">
      <c r="A20" s="35" t="s">
        <v>37</v>
      </c>
      <c r="B20" s="36" t="s">
        <v>51</v>
      </c>
      <c r="C20" s="178">
        <f>C21+C22+C23+C24</f>
        <v>1.0062125406118829</v>
      </c>
      <c r="D20" s="179">
        <f t="shared" ref="D20" si="9">D21+D22+D23+D24</f>
        <v>0</v>
      </c>
      <c r="E20" s="179"/>
      <c r="F20" s="169">
        <f t="shared" si="6"/>
        <v>1.0062125406118829</v>
      </c>
      <c r="G20" s="180">
        <f>G21+G22+G23+G24</f>
        <v>0.29719356598679653</v>
      </c>
      <c r="H20" s="171">
        <f t="shared" si="5"/>
        <v>1.3034061065986795</v>
      </c>
      <c r="J20" s="2" t="s">
        <v>52</v>
      </c>
      <c r="K20" s="287"/>
      <c r="L20" s="287">
        <f>0.93*O20</f>
        <v>0.27900000000000003</v>
      </c>
      <c r="M20" s="287"/>
      <c r="N20" s="287">
        <f>SUM(L18:L20)</f>
        <v>0.93</v>
      </c>
      <c r="O20" s="287">
        <v>0.3</v>
      </c>
    </row>
    <row r="21" spans="1:15" x14ac:dyDescent="0.3">
      <c r="A21" s="31"/>
      <c r="B21" s="32" t="s">
        <v>40</v>
      </c>
      <c r="C21" s="172">
        <f>J4*L12</f>
        <v>0.67080836040792202</v>
      </c>
      <c r="D21" s="173">
        <v>0</v>
      </c>
      <c r="E21" s="279"/>
      <c r="F21" s="169">
        <f t="shared" si="6"/>
        <v>0.67080836040792202</v>
      </c>
      <c r="G21" s="174">
        <f>J4*K12</f>
        <v>0.17831613959207793</v>
      </c>
      <c r="H21" s="171">
        <f t="shared" si="5"/>
        <v>0.84912449999999995</v>
      </c>
      <c r="J21" s="2" t="s">
        <v>53</v>
      </c>
      <c r="K21" s="287"/>
      <c r="L21" s="287">
        <f>N21</f>
        <v>7.0000000000000007E-2</v>
      </c>
      <c r="M21" s="287"/>
      <c r="N21" s="287">
        <v>7.0000000000000007E-2</v>
      </c>
      <c r="O21" s="287">
        <v>7.0000000000000007E-2</v>
      </c>
    </row>
    <row r="22" spans="1:15" ht="14.4" x14ac:dyDescent="0.3">
      <c r="A22" s="31"/>
      <c r="B22" s="32" t="s">
        <v>42</v>
      </c>
      <c r="C22" s="172">
        <f>K4*L12</f>
        <v>0.33540418020396101</v>
      </c>
      <c r="D22" s="173">
        <v>0</v>
      </c>
      <c r="E22" s="279"/>
      <c r="F22" s="169">
        <f t="shared" si="6"/>
        <v>0.33540418020396101</v>
      </c>
      <c r="G22" s="174">
        <f>K4*K12</f>
        <v>8.9158069796038963E-2</v>
      </c>
      <c r="H22" s="171">
        <f t="shared" si="5"/>
        <v>0.42456224999999997</v>
      </c>
      <c r="J22"/>
      <c r="K22"/>
      <c r="L22"/>
      <c r="M22"/>
    </row>
    <row r="23" spans="1:15" x14ac:dyDescent="0.3">
      <c r="A23" s="31"/>
      <c r="B23" s="32" t="s">
        <v>44</v>
      </c>
      <c r="C23" s="172">
        <v>0</v>
      </c>
      <c r="D23" s="173">
        <v>0</v>
      </c>
      <c r="E23" s="279"/>
      <c r="F23" s="169">
        <f t="shared" si="6"/>
        <v>0</v>
      </c>
      <c r="G23" s="174">
        <f>G22/3</f>
        <v>2.9719356598679653E-2</v>
      </c>
      <c r="H23" s="171">
        <f t="shared" si="5"/>
        <v>2.9719356598679653E-2</v>
      </c>
    </row>
    <row r="24" spans="1:15" x14ac:dyDescent="0.3">
      <c r="A24" s="23"/>
      <c r="B24" s="34" t="s">
        <v>46</v>
      </c>
      <c r="C24" s="175">
        <v>0</v>
      </c>
      <c r="D24" s="176">
        <v>0</v>
      </c>
      <c r="E24" s="279"/>
      <c r="F24" s="169">
        <f t="shared" si="6"/>
        <v>0</v>
      </c>
      <c r="G24" s="177">
        <v>0</v>
      </c>
      <c r="H24" s="171">
        <f t="shared" si="5"/>
        <v>0</v>
      </c>
    </row>
    <row r="25" spans="1:15" x14ac:dyDescent="0.3">
      <c r="A25" s="35" t="s">
        <v>54</v>
      </c>
      <c r="B25" s="36" t="s">
        <v>55</v>
      </c>
      <c r="C25" s="178">
        <f>C26+C27+C28+C29</f>
        <v>0</v>
      </c>
      <c r="D25" s="179">
        <f t="shared" ref="D25" si="10">D26+D27+D28+D29</f>
        <v>0.33341865679442689</v>
      </c>
      <c r="E25" s="179"/>
      <c r="F25" s="169">
        <f t="shared" si="6"/>
        <v>0.33341865679442689</v>
      </c>
      <c r="G25" s="180">
        <f>G26+G27+G28+G29</f>
        <v>0.36362384320557323</v>
      </c>
      <c r="H25" s="171">
        <f t="shared" si="5"/>
        <v>0.69704250000000012</v>
      </c>
    </row>
    <row r="26" spans="1:15" x14ac:dyDescent="0.3">
      <c r="A26" s="31"/>
      <c r="B26" s="32" t="s">
        <v>40</v>
      </c>
      <c r="C26" s="172">
        <v>0</v>
      </c>
      <c r="D26" s="173">
        <f>J4*L13</f>
        <v>0.20005119407665614</v>
      </c>
      <c r="E26" s="279"/>
      <c r="F26" s="169">
        <f t="shared" si="6"/>
        <v>0.20005119407665614</v>
      </c>
      <c r="G26" s="174">
        <f>J4*K13</f>
        <v>0.21817430592334391</v>
      </c>
      <c r="H26" s="171">
        <f t="shared" si="5"/>
        <v>0.41822550000000003</v>
      </c>
    </row>
    <row r="27" spans="1:15" x14ac:dyDescent="0.3">
      <c r="A27" s="31"/>
      <c r="B27" s="32" t="s">
        <v>42</v>
      </c>
      <c r="C27" s="172">
        <v>0</v>
      </c>
      <c r="D27" s="173">
        <f>K4*L13</f>
        <v>0.10002559703832807</v>
      </c>
      <c r="E27" s="279"/>
      <c r="F27" s="169">
        <f t="shared" si="6"/>
        <v>0.10002559703832807</v>
      </c>
      <c r="G27" s="174">
        <f>K4*K13</f>
        <v>0.10908715296167196</v>
      </c>
      <c r="H27" s="171">
        <f t="shared" si="5"/>
        <v>0.20911275000000001</v>
      </c>
    </row>
    <row r="28" spans="1:15" x14ac:dyDescent="0.3">
      <c r="A28" s="31"/>
      <c r="B28" s="32" t="s">
        <v>44</v>
      </c>
      <c r="C28" s="172">
        <v>0</v>
      </c>
      <c r="D28" s="173">
        <f>D27/3</f>
        <v>3.3341865679442688E-2</v>
      </c>
      <c r="E28" s="279"/>
      <c r="F28" s="169">
        <f t="shared" si="6"/>
        <v>3.3341865679442688E-2</v>
      </c>
      <c r="G28" s="174">
        <f>G27/3</f>
        <v>3.6362384320557321E-2</v>
      </c>
      <c r="H28" s="171">
        <f t="shared" si="5"/>
        <v>6.9704250000000009E-2</v>
      </c>
    </row>
    <row r="29" spans="1:15" x14ac:dyDescent="0.3">
      <c r="A29" s="23"/>
      <c r="B29" s="34" t="s">
        <v>46</v>
      </c>
      <c r="C29" s="175">
        <v>0</v>
      </c>
      <c r="D29" s="176">
        <v>0</v>
      </c>
      <c r="E29" s="279"/>
      <c r="F29" s="169">
        <f t="shared" si="6"/>
        <v>0</v>
      </c>
      <c r="G29" s="177">
        <v>0</v>
      </c>
      <c r="H29" s="171">
        <f t="shared" si="5"/>
        <v>0</v>
      </c>
    </row>
    <row r="30" spans="1:15" x14ac:dyDescent="0.3">
      <c r="A30" s="35" t="s">
        <v>54</v>
      </c>
      <c r="B30" s="36" t="s">
        <v>56</v>
      </c>
      <c r="C30" s="178">
        <f>C31+C32+C33+C34</f>
        <v>0</v>
      </c>
      <c r="D30" s="179">
        <f t="shared" ref="D30" si="11">D31+D32+D33+D34</f>
        <v>0.14268870328438921</v>
      </c>
      <c r="E30" s="179"/>
      <c r="F30" s="169">
        <f t="shared" si="6"/>
        <v>0.14268870328438921</v>
      </c>
      <c r="G30" s="180">
        <f>G31+G32+G33+G34</f>
        <v>0.10332629671561082</v>
      </c>
      <c r="H30" s="171">
        <f t="shared" si="5"/>
        <v>0.24601500000000004</v>
      </c>
    </row>
    <row r="31" spans="1:15" x14ac:dyDescent="0.3">
      <c r="A31" s="31"/>
      <c r="B31" s="32" t="s">
        <v>40</v>
      </c>
      <c r="C31" s="172">
        <v>0</v>
      </c>
      <c r="D31" s="173">
        <f>J4*L14</f>
        <v>8.5613221970633521E-2</v>
      </c>
      <c r="E31" s="279"/>
      <c r="F31" s="169">
        <f t="shared" si="6"/>
        <v>8.5613221970633521E-2</v>
      </c>
      <c r="G31" s="174">
        <f>J4*K14</f>
        <v>6.199577802936649E-2</v>
      </c>
      <c r="H31" s="171">
        <f t="shared" si="5"/>
        <v>0.14760900000000002</v>
      </c>
    </row>
    <row r="32" spans="1:15" x14ac:dyDescent="0.3">
      <c r="A32" s="31"/>
      <c r="B32" s="32" t="s">
        <v>42</v>
      </c>
      <c r="C32" s="172">
        <v>0</v>
      </c>
      <c r="D32" s="173">
        <f>K4*L14</f>
        <v>4.2806610985316761E-2</v>
      </c>
      <c r="E32" s="279"/>
      <c r="F32" s="169">
        <f t="shared" si="6"/>
        <v>4.2806610985316761E-2</v>
      </c>
      <c r="G32" s="174">
        <f>K4*K14</f>
        <v>3.0997889014683245E-2</v>
      </c>
      <c r="H32" s="171">
        <f t="shared" si="5"/>
        <v>7.3804500000000009E-2</v>
      </c>
    </row>
    <row r="33" spans="1:8" x14ac:dyDescent="0.3">
      <c r="A33" s="31"/>
      <c r="B33" s="32" t="s">
        <v>44</v>
      </c>
      <c r="C33" s="172">
        <v>0</v>
      </c>
      <c r="D33" s="173">
        <f>D32/3</f>
        <v>1.426887032843892E-2</v>
      </c>
      <c r="E33" s="279"/>
      <c r="F33" s="169">
        <f t="shared" si="6"/>
        <v>1.426887032843892E-2</v>
      </c>
      <c r="G33" s="174">
        <f>G32/3</f>
        <v>1.0332629671561082E-2</v>
      </c>
      <c r="H33" s="171">
        <f t="shared" si="5"/>
        <v>2.4601500000000002E-2</v>
      </c>
    </row>
    <row r="34" spans="1:8" x14ac:dyDescent="0.3">
      <c r="A34" s="23"/>
      <c r="B34" s="34" t="s">
        <v>46</v>
      </c>
      <c r="C34" s="175">
        <v>0</v>
      </c>
      <c r="D34" s="176">
        <v>0</v>
      </c>
      <c r="E34" s="279"/>
      <c r="F34" s="169">
        <f t="shared" si="6"/>
        <v>0</v>
      </c>
      <c r="G34" s="177">
        <v>0</v>
      </c>
      <c r="H34" s="171">
        <f t="shared" si="5"/>
        <v>0</v>
      </c>
    </row>
    <row r="35" spans="1:8" x14ac:dyDescent="0.3">
      <c r="A35" s="35" t="s">
        <v>54</v>
      </c>
      <c r="B35" s="36" t="s">
        <v>57</v>
      </c>
      <c r="C35" s="178">
        <f>C36+C37+C38+C39</f>
        <v>0.3587276898257582</v>
      </c>
      <c r="D35" s="179">
        <f t="shared" ref="D35" si="12">D36+D37+D38+D39</f>
        <v>0</v>
      </c>
      <c r="E35" s="179"/>
      <c r="F35" s="169">
        <f t="shared" si="6"/>
        <v>0.3587276898257582</v>
      </c>
      <c r="G35" s="180">
        <f>G36+G37+G38+G39</f>
        <v>0.29845617797137991</v>
      </c>
      <c r="H35" s="171">
        <f t="shared" si="5"/>
        <v>0.65718386779713811</v>
      </c>
    </row>
    <row r="36" spans="1:8" x14ac:dyDescent="0.3">
      <c r="A36" s="31"/>
      <c r="B36" s="32" t="s">
        <v>40</v>
      </c>
      <c r="C36" s="172">
        <f>J4*L15</f>
        <v>0.23915179321717214</v>
      </c>
      <c r="D36" s="173">
        <v>0</v>
      </c>
      <c r="E36" s="279"/>
      <c r="F36" s="169">
        <f t="shared" si="6"/>
        <v>0.23915179321717214</v>
      </c>
      <c r="G36" s="174">
        <f>J4*K15</f>
        <v>0.17907370678282791</v>
      </c>
      <c r="H36" s="171">
        <f t="shared" si="5"/>
        <v>0.41822550000000003</v>
      </c>
    </row>
    <row r="37" spans="1:8" x14ac:dyDescent="0.3">
      <c r="A37" s="31"/>
      <c r="B37" s="32" t="s">
        <v>42</v>
      </c>
      <c r="C37" s="172">
        <f>K4*L15</f>
        <v>0.11957589660858607</v>
      </c>
      <c r="D37" s="173">
        <v>0</v>
      </c>
      <c r="E37" s="279"/>
      <c r="F37" s="169">
        <f t="shared" si="6"/>
        <v>0.11957589660858607</v>
      </c>
      <c r="G37" s="174">
        <f>K4*K15</f>
        <v>8.9536853391413956E-2</v>
      </c>
      <c r="H37" s="171">
        <f t="shared" si="5"/>
        <v>0.20911275000000001</v>
      </c>
    </row>
    <row r="38" spans="1:8" x14ac:dyDescent="0.3">
      <c r="A38" s="31"/>
      <c r="B38" s="32" t="s">
        <v>44</v>
      </c>
      <c r="C38" s="172">
        <v>0</v>
      </c>
      <c r="D38" s="173">
        <f>D37/3</f>
        <v>0</v>
      </c>
      <c r="E38" s="279"/>
      <c r="F38" s="169">
        <f t="shared" si="6"/>
        <v>0</v>
      </c>
      <c r="G38" s="174">
        <f>G37/3</f>
        <v>2.9845617797137985E-2</v>
      </c>
      <c r="H38" s="171">
        <f t="shared" si="5"/>
        <v>2.9845617797137985E-2</v>
      </c>
    </row>
    <row r="39" spans="1:8" x14ac:dyDescent="0.3">
      <c r="A39" s="23"/>
      <c r="B39" s="34" t="s">
        <v>46</v>
      </c>
      <c r="C39" s="175">
        <v>0</v>
      </c>
      <c r="D39" s="176">
        <v>0</v>
      </c>
      <c r="E39" s="279"/>
      <c r="F39" s="169">
        <f t="shared" si="6"/>
        <v>0</v>
      </c>
      <c r="G39" s="177">
        <v>0</v>
      </c>
      <c r="H39" s="171">
        <f t="shared" si="5"/>
        <v>0</v>
      </c>
    </row>
    <row r="40" spans="1:8" x14ac:dyDescent="0.3">
      <c r="A40" s="35" t="s">
        <v>58</v>
      </c>
      <c r="B40" s="36" t="s">
        <v>59</v>
      </c>
      <c r="C40" s="178">
        <f>C41+C42+C43+C44</f>
        <v>0</v>
      </c>
      <c r="D40" s="179">
        <f t="shared" ref="D40" si="13">D41+D42+D43+D44</f>
        <v>0</v>
      </c>
      <c r="E40" s="179"/>
      <c r="F40" s="169">
        <f t="shared" si="6"/>
        <v>0</v>
      </c>
      <c r="G40" s="180">
        <f>G41+G42+G43+G44</f>
        <v>0</v>
      </c>
      <c r="H40" s="171">
        <f t="shared" si="5"/>
        <v>0</v>
      </c>
    </row>
    <row r="41" spans="1:8" x14ac:dyDescent="0.3">
      <c r="A41" s="31"/>
      <c r="B41" s="32" t="s">
        <v>40</v>
      </c>
      <c r="C41" s="172">
        <v>0</v>
      </c>
      <c r="D41" s="173">
        <v>0</v>
      </c>
      <c r="E41" s="279"/>
      <c r="F41" s="169">
        <f>C41+D41</f>
        <v>0</v>
      </c>
      <c r="G41" s="174">
        <v>0</v>
      </c>
      <c r="H41" s="171">
        <f t="shared" si="5"/>
        <v>0</v>
      </c>
    </row>
    <row r="42" spans="1:8" x14ac:dyDescent="0.3">
      <c r="A42" s="31"/>
      <c r="B42" s="32" t="s">
        <v>42</v>
      </c>
      <c r="C42" s="172">
        <v>0</v>
      </c>
      <c r="D42" s="173">
        <v>0</v>
      </c>
      <c r="E42" s="279"/>
      <c r="F42" s="169">
        <f t="shared" si="6"/>
        <v>0</v>
      </c>
      <c r="G42" s="174">
        <v>0</v>
      </c>
      <c r="H42" s="171">
        <f t="shared" si="5"/>
        <v>0</v>
      </c>
    </row>
    <row r="43" spans="1:8" x14ac:dyDescent="0.3">
      <c r="A43" s="31"/>
      <c r="B43" s="32" t="s">
        <v>44</v>
      </c>
      <c r="C43" s="172">
        <v>0</v>
      </c>
      <c r="D43" s="173">
        <v>0</v>
      </c>
      <c r="E43" s="279"/>
      <c r="F43" s="169">
        <f t="shared" si="6"/>
        <v>0</v>
      </c>
      <c r="G43" s="174">
        <v>0</v>
      </c>
      <c r="H43" s="171">
        <f t="shared" si="5"/>
        <v>0</v>
      </c>
    </row>
    <row r="44" spans="1:8" x14ac:dyDescent="0.3">
      <c r="A44" s="23"/>
      <c r="B44" s="34" t="s">
        <v>46</v>
      </c>
      <c r="C44" s="175">
        <v>0</v>
      </c>
      <c r="D44" s="176">
        <v>0</v>
      </c>
      <c r="E44" s="279"/>
      <c r="F44" s="169">
        <f t="shared" si="6"/>
        <v>0</v>
      </c>
      <c r="G44" s="177">
        <v>0</v>
      </c>
      <c r="H44" s="171">
        <f t="shared" si="5"/>
        <v>0</v>
      </c>
    </row>
    <row r="45" spans="1:8" x14ac:dyDescent="0.3">
      <c r="A45" s="35" t="s">
        <v>60</v>
      </c>
      <c r="B45" s="36" t="s">
        <v>61</v>
      </c>
      <c r="C45" s="179"/>
      <c r="D45" s="179"/>
      <c r="E45" s="179">
        <f>E46+E47+E48+E49</f>
        <v>1.517447</v>
      </c>
      <c r="F45" s="169">
        <f>C45+D45+E45</f>
        <v>1.517447</v>
      </c>
      <c r="G45" s="180"/>
      <c r="H45" s="171">
        <f t="shared" si="5"/>
        <v>1.517447</v>
      </c>
    </row>
    <row r="46" spans="1:8" x14ac:dyDescent="0.3">
      <c r="A46" s="31"/>
      <c r="B46" s="137" t="s">
        <v>62</v>
      </c>
      <c r="C46" s="181"/>
      <c r="D46" s="279"/>
      <c r="E46" s="173">
        <f>M4*L18</f>
        <v>0.90944700000000001</v>
      </c>
      <c r="F46" s="169">
        <f>C46+D46+E46</f>
        <v>0.90944700000000001</v>
      </c>
      <c r="G46" s="288"/>
      <c r="H46" s="171">
        <f t="shared" si="5"/>
        <v>0.90944700000000001</v>
      </c>
    </row>
    <row r="47" spans="1:8" x14ac:dyDescent="0.3">
      <c r="A47" s="31"/>
      <c r="B47" s="32" t="s">
        <v>42</v>
      </c>
      <c r="C47" s="181"/>
      <c r="D47" s="279"/>
      <c r="E47" s="294">
        <v>0.45600000000000002</v>
      </c>
      <c r="F47" s="169">
        <f t="shared" ref="F47:F64" si="14">C47+D47+E47</f>
        <v>0.45600000000000002</v>
      </c>
      <c r="G47" s="288"/>
      <c r="H47" s="171">
        <f t="shared" si="5"/>
        <v>0.45600000000000002</v>
      </c>
    </row>
    <row r="48" spans="1:8" x14ac:dyDescent="0.3">
      <c r="A48" s="31"/>
      <c r="B48" s="32" t="s">
        <v>44</v>
      </c>
      <c r="C48" s="181"/>
      <c r="D48" s="279"/>
      <c r="E48" s="294">
        <v>0.152</v>
      </c>
      <c r="F48" s="169">
        <f t="shared" si="14"/>
        <v>0.152</v>
      </c>
      <c r="G48" s="288"/>
      <c r="H48" s="171">
        <f t="shared" si="5"/>
        <v>0.152</v>
      </c>
    </row>
    <row r="49" spans="1:8" x14ac:dyDescent="0.3">
      <c r="A49" s="23"/>
      <c r="B49" s="34" t="s">
        <v>46</v>
      </c>
      <c r="C49" s="183"/>
      <c r="D49" s="289"/>
      <c r="E49" s="184">
        <v>0</v>
      </c>
      <c r="F49" s="169">
        <f t="shared" si="14"/>
        <v>0</v>
      </c>
      <c r="G49" s="290"/>
      <c r="H49" s="171">
        <f t="shared" si="5"/>
        <v>0</v>
      </c>
    </row>
    <row r="50" spans="1:8" x14ac:dyDescent="0.3">
      <c r="A50" s="35" t="s">
        <v>60</v>
      </c>
      <c r="B50" s="36" t="s">
        <v>63</v>
      </c>
      <c r="C50" s="179"/>
      <c r="D50" s="179"/>
      <c r="E50" s="179">
        <f>E51+E52+E53+E54</f>
        <v>1.517447</v>
      </c>
      <c r="F50" s="169">
        <f t="shared" si="14"/>
        <v>1.517447</v>
      </c>
      <c r="G50" s="180"/>
      <c r="H50" s="171">
        <f t="shared" si="5"/>
        <v>1.517447</v>
      </c>
    </row>
    <row r="51" spans="1:8" x14ac:dyDescent="0.3">
      <c r="A51" s="31"/>
      <c r="B51" s="137" t="s">
        <v>62</v>
      </c>
      <c r="C51" s="181"/>
      <c r="D51" s="279"/>
      <c r="E51" s="173">
        <f>M4*L19</f>
        <v>0.90944700000000001</v>
      </c>
      <c r="F51" s="169">
        <f t="shared" si="14"/>
        <v>0.90944700000000001</v>
      </c>
      <c r="G51" s="288"/>
      <c r="H51" s="171">
        <f t="shared" si="5"/>
        <v>0.90944700000000001</v>
      </c>
    </row>
    <row r="52" spans="1:8" x14ac:dyDescent="0.3">
      <c r="A52" s="31"/>
      <c r="B52" s="32" t="s">
        <v>42</v>
      </c>
      <c r="C52" s="181"/>
      <c r="D52" s="279"/>
      <c r="E52" s="294">
        <v>0.45600000000000002</v>
      </c>
      <c r="F52" s="169">
        <f t="shared" si="14"/>
        <v>0.45600000000000002</v>
      </c>
      <c r="G52" s="288"/>
      <c r="H52" s="171">
        <f t="shared" si="5"/>
        <v>0.45600000000000002</v>
      </c>
    </row>
    <row r="53" spans="1:8" x14ac:dyDescent="0.3">
      <c r="A53" s="31"/>
      <c r="B53" s="32" t="s">
        <v>44</v>
      </c>
      <c r="C53" s="181"/>
      <c r="D53" s="279"/>
      <c r="E53" s="294">
        <v>0.152</v>
      </c>
      <c r="F53" s="169">
        <f t="shared" si="14"/>
        <v>0.152</v>
      </c>
      <c r="G53" s="288"/>
      <c r="H53" s="171">
        <f t="shared" si="5"/>
        <v>0.152</v>
      </c>
    </row>
    <row r="54" spans="1:8" x14ac:dyDescent="0.3">
      <c r="A54" s="23"/>
      <c r="B54" s="34" t="s">
        <v>46</v>
      </c>
      <c r="C54" s="183"/>
      <c r="D54" s="289"/>
      <c r="E54" s="184">
        <v>0</v>
      </c>
      <c r="F54" s="169">
        <f t="shared" si="14"/>
        <v>0</v>
      </c>
      <c r="G54" s="290"/>
      <c r="H54" s="171">
        <f t="shared" si="5"/>
        <v>0</v>
      </c>
    </row>
    <row r="55" spans="1:8" x14ac:dyDescent="0.3">
      <c r="A55" s="35" t="s">
        <v>60</v>
      </c>
      <c r="B55" s="36" t="s">
        <v>64</v>
      </c>
      <c r="C55" s="179"/>
      <c r="D55" s="179"/>
      <c r="E55" s="179">
        <f>E56+E57+E58+E59</f>
        <v>1.3005260000000001</v>
      </c>
      <c r="F55" s="169">
        <f t="shared" si="14"/>
        <v>1.3005260000000001</v>
      </c>
      <c r="G55" s="180"/>
      <c r="H55" s="171">
        <f t="shared" si="5"/>
        <v>1.3005260000000001</v>
      </c>
    </row>
    <row r="56" spans="1:8" x14ac:dyDescent="0.3">
      <c r="A56" s="31"/>
      <c r="B56" s="137" t="s">
        <v>62</v>
      </c>
      <c r="C56" s="181"/>
      <c r="D56" s="279"/>
      <c r="E56" s="173">
        <f>M4*L20</f>
        <v>0.77952600000000005</v>
      </c>
      <c r="F56" s="169">
        <f t="shared" si="14"/>
        <v>0.77952600000000005</v>
      </c>
      <c r="G56" s="288"/>
      <c r="H56" s="171">
        <f t="shared" si="5"/>
        <v>0.77952600000000005</v>
      </c>
    </row>
    <row r="57" spans="1:8" x14ac:dyDescent="0.3">
      <c r="A57" s="31"/>
      <c r="B57" s="32" t="s">
        <v>42</v>
      </c>
      <c r="C57" s="181"/>
      <c r="D57" s="279"/>
      <c r="E57" s="294">
        <f>0.391</f>
        <v>0.39100000000000001</v>
      </c>
      <c r="F57" s="169">
        <f t="shared" si="14"/>
        <v>0.39100000000000001</v>
      </c>
      <c r="G57" s="288"/>
      <c r="H57" s="171">
        <f t="shared" si="5"/>
        <v>0.39100000000000001</v>
      </c>
    </row>
    <row r="58" spans="1:8" x14ac:dyDescent="0.3">
      <c r="A58" s="31"/>
      <c r="B58" s="32" t="s">
        <v>44</v>
      </c>
      <c r="C58" s="181"/>
      <c r="D58" s="279"/>
      <c r="E58" s="294">
        <v>0.13</v>
      </c>
      <c r="F58" s="169">
        <f t="shared" si="14"/>
        <v>0.13</v>
      </c>
      <c r="G58" s="288"/>
      <c r="H58" s="171">
        <f>F58+G58</f>
        <v>0.13</v>
      </c>
    </row>
    <row r="59" spans="1:8" x14ac:dyDescent="0.3">
      <c r="A59" s="23"/>
      <c r="B59" s="34" t="s">
        <v>46</v>
      </c>
      <c r="C59" s="183"/>
      <c r="D59" s="289"/>
      <c r="E59" s="184">
        <v>0</v>
      </c>
      <c r="F59" s="169">
        <f t="shared" si="14"/>
        <v>0</v>
      </c>
      <c r="G59" s="290"/>
      <c r="H59" s="171">
        <f t="shared" si="5"/>
        <v>0</v>
      </c>
    </row>
    <row r="60" spans="1:8" x14ac:dyDescent="0.3">
      <c r="A60" s="35" t="s">
        <v>65</v>
      </c>
      <c r="B60" s="36" t="s">
        <v>66</v>
      </c>
      <c r="C60" s="178"/>
      <c r="D60" s="179"/>
      <c r="E60" s="179">
        <f>E61+E62+E63+E64</f>
        <v>0.20658000000000004</v>
      </c>
      <c r="F60" s="169">
        <f t="shared" si="14"/>
        <v>0.20658000000000004</v>
      </c>
      <c r="G60" s="180"/>
      <c r="H60" s="171">
        <f>F60+G60</f>
        <v>0.20658000000000004</v>
      </c>
    </row>
    <row r="61" spans="1:8" x14ac:dyDescent="0.3">
      <c r="A61" s="31"/>
      <c r="B61" s="137" t="s">
        <v>62</v>
      </c>
      <c r="C61" s="291"/>
      <c r="D61" s="292"/>
      <c r="E61" s="173">
        <f>M4*L21</f>
        <v>0.19558000000000003</v>
      </c>
      <c r="F61" s="169">
        <f t="shared" si="14"/>
        <v>0.19558000000000003</v>
      </c>
      <c r="G61" s="288"/>
      <c r="H61" s="171">
        <f t="shared" si="5"/>
        <v>0.19558000000000003</v>
      </c>
    </row>
    <row r="62" spans="1:8" x14ac:dyDescent="0.3">
      <c r="A62" s="31"/>
      <c r="B62" s="32" t="s">
        <v>42</v>
      </c>
      <c r="C62" s="291"/>
      <c r="D62" s="292"/>
      <c r="E62" s="294">
        <v>8.0000000000000002E-3</v>
      </c>
      <c r="F62" s="169">
        <f t="shared" si="14"/>
        <v>8.0000000000000002E-3</v>
      </c>
      <c r="G62" s="288"/>
      <c r="H62" s="171">
        <f t="shared" si="5"/>
        <v>8.0000000000000002E-3</v>
      </c>
    </row>
    <row r="63" spans="1:8" x14ac:dyDescent="0.3">
      <c r="A63" s="31"/>
      <c r="B63" s="32" t="s">
        <v>44</v>
      </c>
      <c r="C63" s="291"/>
      <c r="D63" s="292"/>
      <c r="E63" s="294">
        <v>3.0000000000000001E-3</v>
      </c>
      <c r="F63" s="169">
        <f t="shared" si="14"/>
        <v>3.0000000000000001E-3</v>
      </c>
      <c r="G63" s="288"/>
      <c r="H63" s="171">
        <f t="shared" si="5"/>
        <v>3.0000000000000001E-3</v>
      </c>
    </row>
    <row r="64" spans="1:8" x14ac:dyDescent="0.3">
      <c r="A64" s="31"/>
      <c r="B64" s="32" t="s">
        <v>46</v>
      </c>
      <c r="C64" s="291"/>
      <c r="D64" s="292"/>
      <c r="E64" s="173">
        <v>0</v>
      </c>
      <c r="F64" s="169">
        <f t="shared" si="14"/>
        <v>0</v>
      </c>
      <c r="G64" s="293"/>
      <c r="H64" s="171">
        <f>F64+G64</f>
        <v>0</v>
      </c>
    </row>
    <row r="65" spans="1:10" x14ac:dyDescent="0.3">
      <c r="A65" s="27" t="s">
        <v>67</v>
      </c>
      <c r="B65" s="283" t="s">
        <v>68</v>
      </c>
      <c r="C65" s="167">
        <f>C66+C67+C68+C69</f>
        <v>0</v>
      </c>
      <c r="D65" s="190">
        <f>D66+D67+D68+D69</f>
        <v>0</v>
      </c>
      <c r="E65" s="168">
        <f>E66+E67+E68+E69</f>
        <v>0</v>
      </c>
      <c r="F65" s="188">
        <f>C65+D65+E65</f>
        <v>0</v>
      </c>
      <c r="G65" s="191">
        <f>G66+G67+G68+G69</f>
        <v>0</v>
      </c>
      <c r="H65" s="171">
        <f t="shared" ref="H65:H68" si="15">F65+G65</f>
        <v>0</v>
      </c>
      <c r="J65" s="4"/>
    </row>
    <row r="66" spans="1:10" x14ac:dyDescent="0.3">
      <c r="A66" s="31"/>
      <c r="B66" s="32" t="s">
        <v>69</v>
      </c>
      <c r="C66" s="172">
        <v>0</v>
      </c>
      <c r="D66" s="187">
        <v>0</v>
      </c>
      <c r="E66" s="173">
        <v>0</v>
      </c>
      <c r="F66" s="188">
        <f>C66+D66+E66</f>
        <v>0</v>
      </c>
      <c r="G66" s="192">
        <v>0</v>
      </c>
      <c r="H66" s="171">
        <f t="shared" si="15"/>
        <v>0</v>
      </c>
    </row>
    <row r="67" spans="1:10" x14ac:dyDescent="0.3">
      <c r="A67" s="31"/>
      <c r="B67" s="32" t="s">
        <v>42</v>
      </c>
      <c r="C67" s="172">
        <v>0</v>
      </c>
      <c r="D67" s="187">
        <v>0</v>
      </c>
      <c r="E67" s="173">
        <v>0</v>
      </c>
      <c r="F67" s="188">
        <f t="shared" ref="F67:F68" si="16">C67+D67+E67</f>
        <v>0</v>
      </c>
      <c r="G67" s="192">
        <v>0</v>
      </c>
      <c r="H67" s="171">
        <f t="shared" si="15"/>
        <v>0</v>
      </c>
    </row>
    <row r="68" spans="1:10" x14ac:dyDescent="0.3">
      <c r="A68" s="31"/>
      <c r="B68" s="32" t="s">
        <v>44</v>
      </c>
      <c r="C68" s="172">
        <v>0</v>
      </c>
      <c r="D68" s="187">
        <v>0</v>
      </c>
      <c r="E68" s="173">
        <v>0</v>
      </c>
      <c r="F68" s="188">
        <f t="shared" si="16"/>
        <v>0</v>
      </c>
      <c r="G68" s="192">
        <v>0</v>
      </c>
      <c r="H68" s="171">
        <f t="shared" si="15"/>
        <v>0</v>
      </c>
    </row>
    <row r="69" spans="1:10" ht="14.4" thickBot="1" x14ac:dyDescent="0.35">
      <c r="A69" s="31"/>
      <c r="B69" s="32" t="s">
        <v>46</v>
      </c>
      <c r="C69" s="172">
        <v>0</v>
      </c>
      <c r="D69" s="187">
        <v>0</v>
      </c>
      <c r="E69" s="173">
        <v>0</v>
      </c>
      <c r="F69" s="193">
        <f>C69+D69+E69</f>
        <v>0</v>
      </c>
      <c r="G69" s="192">
        <v>0</v>
      </c>
      <c r="H69" s="194">
        <f>F69+G69</f>
        <v>0</v>
      </c>
    </row>
    <row r="70" spans="1:10" s="1" customFormat="1" x14ac:dyDescent="0.3">
      <c r="A70" s="42"/>
      <c r="B70" s="43" t="s">
        <v>70</v>
      </c>
      <c r="C70" s="195">
        <f t="shared" ref="C70:E71" si="17">C75+C85+C80</f>
        <v>1.8079834180841861</v>
      </c>
      <c r="D70" s="195">
        <f t="shared" si="17"/>
        <v>0.4761073600788161</v>
      </c>
      <c r="E70" s="195">
        <f t="shared" si="17"/>
        <v>4.5419999999999998</v>
      </c>
      <c r="F70" s="196">
        <f>C70+D70+E70</f>
        <v>6.8260907781630014</v>
      </c>
      <c r="G70" s="197">
        <f>G75+G85</f>
        <v>2.4850221753831994</v>
      </c>
      <c r="H70" s="198">
        <f>F70+G70</f>
        <v>9.3111129535461998</v>
      </c>
    </row>
    <row r="71" spans="1:10" s="1" customFormat="1" x14ac:dyDescent="0.3">
      <c r="A71" s="44"/>
      <c r="B71" s="28" t="s">
        <v>71</v>
      </c>
      <c r="C71" s="199">
        <f t="shared" si="17"/>
        <v>1.2053222787227906</v>
      </c>
      <c r="D71" s="199">
        <f t="shared" si="17"/>
        <v>0.28566441604728965</v>
      </c>
      <c r="E71" s="199">
        <f t="shared" si="17"/>
        <v>2.794</v>
      </c>
      <c r="F71" s="169">
        <f>C71+D71+E71</f>
        <v>4.2849866947700805</v>
      </c>
      <c r="G71" s="200">
        <f>G76+G86</f>
        <v>1.4910133052299197</v>
      </c>
      <c r="H71" s="171">
        <f t="shared" ref="H71:H78" si="18">F71+G71</f>
        <v>5.7759999999999998</v>
      </c>
    </row>
    <row r="72" spans="1:10" s="1" customFormat="1" x14ac:dyDescent="0.3">
      <c r="A72" s="44"/>
      <c r="B72" s="28" t="s">
        <v>42</v>
      </c>
      <c r="C72" s="199">
        <f t="shared" ref="C72:E74" si="19">C77+C87+C82</f>
        <v>0.60266113936139531</v>
      </c>
      <c r="D72" s="199">
        <f t="shared" si="19"/>
        <v>0.14283220802364482</v>
      </c>
      <c r="E72" s="199">
        <f t="shared" si="19"/>
        <v>1.3109999999999999</v>
      </c>
      <c r="F72" s="169">
        <f t="shared" ref="F72:F74" si="20">C72+D72+E72</f>
        <v>2.05649334738504</v>
      </c>
      <c r="G72" s="200">
        <f t="shared" ref="G72:G74" si="21">G77+G87</f>
        <v>0.74550665261495985</v>
      </c>
      <c r="H72" s="171">
        <f t="shared" si="18"/>
        <v>2.8019999999999996</v>
      </c>
    </row>
    <row r="73" spans="1:10" s="1" customFormat="1" x14ac:dyDescent="0.3">
      <c r="A73" s="44"/>
      <c r="B73" s="28" t="s">
        <v>44</v>
      </c>
      <c r="C73" s="199">
        <f t="shared" si="19"/>
        <v>0</v>
      </c>
      <c r="D73" s="199">
        <f t="shared" si="19"/>
        <v>4.7610736007881606E-2</v>
      </c>
      <c r="E73" s="199">
        <f t="shared" si="19"/>
        <v>0.437</v>
      </c>
      <c r="F73" s="169">
        <f t="shared" si="20"/>
        <v>0.48461073600788163</v>
      </c>
      <c r="G73" s="200">
        <f t="shared" si="21"/>
        <v>0.24850221753831997</v>
      </c>
      <c r="H73" s="171">
        <f t="shared" si="18"/>
        <v>0.73311295354620154</v>
      </c>
    </row>
    <row r="74" spans="1:10" s="1" customFormat="1" x14ac:dyDescent="0.3">
      <c r="A74" s="45"/>
      <c r="B74" s="46" t="s">
        <v>46</v>
      </c>
      <c r="C74" s="199">
        <f t="shared" si="19"/>
        <v>0</v>
      </c>
      <c r="D74" s="199">
        <f t="shared" si="19"/>
        <v>0</v>
      </c>
      <c r="E74" s="199">
        <f t="shared" si="19"/>
        <v>0</v>
      </c>
      <c r="F74" s="169">
        <f t="shared" si="20"/>
        <v>0</v>
      </c>
      <c r="G74" s="200">
        <f t="shared" si="21"/>
        <v>0</v>
      </c>
      <c r="H74" s="171">
        <f t="shared" si="18"/>
        <v>0</v>
      </c>
    </row>
    <row r="75" spans="1:10" s="49" customFormat="1" x14ac:dyDescent="0.3">
      <c r="A75" s="47"/>
      <c r="B75" s="48" t="s">
        <v>72</v>
      </c>
      <c r="C75" s="201">
        <f t="shared" ref="C75:E79" si="22">C10+C15+C20+C25+C30+C35+C40</f>
        <v>1.8079834180841861</v>
      </c>
      <c r="D75" s="201">
        <f>D10+D15+D20+D25+D30+D35+D40</f>
        <v>0.4761073600788161</v>
      </c>
      <c r="E75" s="201">
        <f>E10+E15+E20+E25+E30+E35+E40</f>
        <v>0</v>
      </c>
      <c r="F75" s="202">
        <f>C75+D75+E75</f>
        <v>2.284090778163002</v>
      </c>
      <c r="G75" s="203">
        <f>G10+G15+G20+G25+G30+G35+G40</f>
        <v>2.4850221753831994</v>
      </c>
      <c r="H75" s="204">
        <f t="shared" si="18"/>
        <v>4.7691129535462018</v>
      </c>
    </row>
    <row r="76" spans="1:10" s="49" customFormat="1" x14ac:dyDescent="0.3">
      <c r="A76" s="47"/>
      <c r="B76" s="48" t="s">
        <v>71</v>
      </c>
      <c r="C76" s="201">
        <f t="shared" si="22"/>
        <v>1.2053222787227906</v>
      </c>
      <c r="D76" s="201">
        <f t="shared" si="22"/>
        <v>0.28566441604728965</v>
      </c>
      <c r="E76" s="201">
        <f t="shared" si="22"/>
        <v>0</v>
      </c>
      <c r="F76" s="202">
        <f t="shared" ref="F76:F88" si="23">C76+D76+E76</f>
        <v>1.4909866947700803</v>
      </c>
      <c r="G76" s="203">
        <f>G11+G16+G21+G26+G31+G36+G41</f>
        <v>1.4910133052299197</v>
      </c>
      <c r="H76" s="204">
        <f t="shared" si="18"/>
        <v>2.9820000000000002</v>
      </c>
    </row>
    <row r="77" spans="1:10" s="49" customFormat="1" x14ac:dyDescent="0.3">
      <c r="A77" s="47"/>
      <c r="B77" s="48" t="s">
        <v>42</v>
      </c>
      <c r="C77" s="201">
        <f t="shared" si="22"/>
        <v>0.60266113936139531</v>
      </c>
      <c r="D77" s="201">
        <f t="shared" si="22"/>
        <v>0.14283220802364482</v>
      </c>
      <c r="E77" s="201">
        <f t="shared" si="22"/>
        <v>0</v>
      </c>
      <c r="F77" s="202">
        <f t="shared" si="23"/>
        <v>0.74549334738504014</v>
      </c>
      <c r="G77" s="203">
        <f>G12+G17+G22+G27+G32+G37+G42</f>
        <v>0.74550665261495985</v>
      </c>
      <c r="H77" s="204">
        <f>F77+G77</f>
        <v>1.4910000000000001</v>
      </c>
    </row>
    <row r="78" spans="1:10" s="49" customFormat="1" x14ac:dyDescent="0.3">
      <c r="A78" s="47"/>
      <c r="B78" s="48" t="s">
        <v>44</v>
      </c>
      <c r="C78" s="201">
        <f t="shared" si="22"/>
        <v>0</v>
      </c>
      <c r="D78" s="201">
        <f t="shared" si="22"/>
        <v>4.7610736007881606E-2</v>
      </c>
      <c r="E78" s="201">
        <f t="shared" si="22"/>
        <v>0</v>
      </c>
      <c r="F78" s="202">
        <f t="shared" si="23"/>
        <v>4.7610736007881606E-2</v>
      </c>
      <c r="G78" s="203">
        <f t="shared" ref="G78:G79" si="24">G13+G18+G23+G28+G33+G38+G43</f>
        <v>0.24850221753831997</v>
      </c>
      <c r="H78" s="204">
        <f t="shared" si="18"/>
        <v>0.2961129535462016</v>
      </c>
    </row>
    <row r="79" spans="1:10" s="49" customFormat="1" x14ac:dyDescent="0.3">
      <c r="A79" s="50"/>
      <c r="B79" s="51" t="s">
        <v>46</v>
      </c>
      <c r="C79" s="201">
        <f t="shared" si="22"/>
        <v>0</v>
      </c>
      <c r="D79" s="201">
        <f t="shared" si="22"/>
        <v>0</v>
      </c>
      <c r="E79" s="201">
        <f t="shared" si="22"/>
        <v>0</v>
      </c>
      <c r="F79" s="202">
        <f t="shared" si="23"/>
        <v>0</v>
      </c>
      <c r="G79" s="203">
        <f t="shared" si="24"/>
        <v>0</v>
      </c>
      <c r="H79" s="204">
        <f>F79+G79</f>
        <v>0</v>
      </c>
    </row>
    <row r="80" spans="1:10" s="49" customFormat="1" x14ac:dyDescent="0.3">
      <c r="A80" s="47"/>
      <c r="B80" s="48" t="s">
        <v>73</v>
      </c>
      <c r="C80" s="201">
        <f t="shared" ref="C80:E84" si="25">C45+C50+C55+C60</f>
        <v>0</v>
      </c>
      <c r="D80" s="201">
        <f>D45+D50+D55+D60</f>
        <v>0</v>
      </c>
      <c r="E80" s="201">
        <f>E45+E50+E55+E60</f>
        <v>4.5419999999999998</v>
      </c>
      <c r="F80" s="202">
        <f t="shared" si="23"/>
        <v>4.5419999999999998</v>
      </c>
      <c r="G80" s="205"/>
      <c r="H80" s="204">
        <f>F80</f>
        <v>4.5419999999999998</v>
      </c>
    </row>
    <row r="81" spans="1:8" s="49" customFormat="1" x14ac:dyDescent="0.3">
      <c r="A81" s="47"/>
      <c r="B81" s="48" t="s">
        <v>71</v>
      </c>
      <c r="C81" s="201">
        <f t="shared" si="25"/>
        <v>0</v>
      </c>
      <c r="D81" s="201">
        <f t="shared" si="25"/>
        <v>0</v>
      </c>
      <c r="E81" s="201">
        <f t="shared" si="25"/>
        <v>2.794</v>
      </c>
      <c r="F81" s="202">
        <f t="shared" si="23"/>
        <v>2.794</v>
      </c>
      <c r="G81" s="205"/>
      <c r="H81" s="204">
        <f t="shared" ref="H81:H84" si="26">F81</f>
        <v>2.794</v>
      </c>
    </row>
    <row r="82" spans="1:8" s="49" customFormat="1" x14ac:dyDescent="0.3">
      <c r="A82" s="47"/>
      <c r="B82" s="48" t="s">
        <v>42</v>
      </c>
      <c r="C82" s="201">
        <f t="shared" si="25"/>
        <v>0</v>
      </c>
      <c r="D82" s="201">
        <f t="shared" si="25"/>
        <v>0</v>
      </c>
      <c r="E82" s="201">
        <f t="shared" si="25"/>
        <v>1.3109999999999999</v>
      </c>
      <c r="F82" s="202">
        <f t="shared" si="23"/>
        <v>1.3109999999999999</v>
      </c>
      <c r="G82" s="205"/>
      <c r="H82" s="204">
        <f t="shared" si="26"/>
        <v>1.3109999999999999</v>
      </c>
    </row>
    <row r="83" spans="1:8" s="49" customFormat="1" x14ac:dyDescent="0.3">
      <c r="A83" s="47"/>
      <c r="B83" s="48" t="s">
        <v>44</v>
      </c>
      <c r="C83" s="201">
        <f t="shared" si="25"/>
        <v>0</v>
      </c>
      <c r="D83" s="201">
        <f t="shared" si="25"/>
        <v>0</v>
      </c>
      <c r="E83" s="201">
        <f t="shared" si="25"/>
        <v>0.437</v>
      </c>
      <c r="F83" s="202">
        <f t="shared" si="23"/>
        <v>0.437</v>
      </c>
      <c r="G83" s="205"/>
      <c r="H83" s="204">
        <f t="shared" si="26"/>
        <v>0.437</v>
      </c>
    </row>
    <row r="84" spans="1:8" s="49" customFormat="1" x14ac:dyDescent="0.3">
      <c r="A84" s="50"/>
      <c r="B84" s="51" t="s">
        <v>46</v>
      </c>
      <c r="C84" s="201">
        <f t="shared" si="25"/>
        <v>0</v>
      </c>
      <c r="D84" s="201">
        <f t="shared" si="25"/>
        <v>0</v>
      </c>
      <c r="E84" s="201">
        <f t="shared" si="25"/>
        <v>0</v>
      </c>
      <c r="F84" s="202">
        <f t="shared" si="23"/>
        <v>0</v>
      </c>
      <c r="G84" s="205"/>
      <c r="H84" s="204">
        <f t="shared" si="26"/>
        <v>0</v>
      </c>
    </row>
    <row r="85" spans="1:8" s="49" customFormat="1" x14ac:dyDescent="0.3">
      <c r="A85" s="47"/>
      <c r="B85" s="48" t="s">
        <v>74</v>
      </c>
      <c r="C85" s="201">
        <f>C65</f>
        <v>0</v>
      </c>
      <c r="D85" s="201">
        <f>D65</f>
        <v>0</v>
      </c>
      <c r="E85" s="201">
        <f>E65</f>
        <v>0</v>
      </c>
      <c r="F85" s="202">
        <f t="shared" si="23"/>
        <v>0</v>
      </c>
      <c r="G85" s="206">
        <f>G65</f>
        <v>0</v>
      </c>
      <c r="H85" s="204">
        <f>F85+G85</f>
        <v>0</v>
      </c>
    </row>
    <row r="86" spans="1:8" s="49" customFormat="1" x14ac:dyDescent="0.3">
      <c r="A86" s="47"/>
      <c r="B86" s="48" t="s">
        <v>71</v>
      </c>
      <c r="C86" s="201">
        <f t="shared" ref="C86:E88" si="27">C66</f>
        <v>0</v>
      </c>
      <c r="D86" s="201">
        <f>D66</f>
        <v>0</v>
      </c>
      <c r="E86" s="201">
        <f>E66</f>
        <v>0</v>
      </c>
      <c r="F86" s="202">
        <f t="shared" si="23"/>
        <v>0</v>
      </c>
      <c r="G86" s="206">
        <f t="shared" ref="G86:G87" si="28">G66</f>
        <v>0</v>
      </c>
      <c r="H86" s="204">
        <f t="shared" ref="H86:H87" si="29">F86+G86</f>
        <v>0</v>
      </c>
    </row>
    <row r="87" spans="1:8" s="49" customFormat="1" x14ac:dyDescent="0.3">
      <c r="A87" s="47"/>
      <c r="B87" s="48" t="s">
        <v>42</v>
      </c>
      <c r="C87" s="201">
        <f t="shared" si="27"/>
        <v>0</v>
      </c>
      <c r="D87" s="201">
        <f t="shared" si="27"/>
        <v>0</v>
      </c>
      <c r="E87" s="201">
        <f t="shared" si="27"/>
        <v>0</v>
      </c>
      <c r="F87" s="202">
        <f t="shared" si="23"/>
        <v>0</v>
      </c>
      <c r="G87" s="206">
        <f t="shared" si="28"/>
        <v>0</v>
      </c>
      <c r="H87" s="204">
        <f t="shared" si="29"/>
        <v>0</v>
      </c>
    </row>
    <row r="88" spans="1:8" s="49" customFormat="1" x14ac:dyDescent="0.3">
      <c r="A88" s="47"/>
      <c r="B88" s="48" t="s">
        <v>44</v>
      </c>
      <c r="C88" s="201">
        <f t="shared" si="27"/>
        <v>0</v>
      </c>
      <c r="D88" s="201">
        <f t="shared" si="27"/>
        <v>0</v>
      </c>
      <c r="E88" s="201">
        <f t="shared" si="27"/>
        <v>0</v>
      </c>
      <c r="F88" s="202">
        <f t="shared" si="23"/>
        <v>0</v>
      </c>
      <c r="G88" s="206">
        <f>G68</f>
        <v>0</v>
      </c>
      <c r="H88" s="204">
        <f>F88+G88</f>
        <v>0</v>
      </c>
    </row>
    <row r="89" spans="1:8" s="49" customFormat="1" ht="14.4" thickBot="1" x14ac:dyDescent="0.35">
      <c r="A89" s="52"/>
      <c r="B89" s="53" t="s">
        <v>46</v>
      </c>
      <c r="C89" s="207">
        <f>C69</f>
        <v>0</v>
      </c>
      <c r="D89" s="208">
        <f>D69</f>
        <v>0</v>
      </c>
      <c r="E89" s="208">
        <f>E69</f>
        <v>0</v>
      </c>
      <c r="F89" s="209">
        <f>C89+D89+E89</f>
        <v>0</v>
      </c>
      <c r="G89" s="210">
        <f>G69</f>
        <v>0</v>
      </c>
      <c r="H89" s="211">
        <f>F89+G89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8"/>
  <sheetViews>
    <sheetView workbookViewId="0">
      <selection activeCell="A25" sqref="A25"/>
    </sheetView>
  </sheetViews>
  <sheetFormatPr defaultRowHeight="14.4" x14ac:dyDescent="0.3"/>
  <cols>
    <col min="1" max="1" width="31.6640625" customWidth="1"/>
    <col min="2" max="4" width="17" customWidth="1"/>
    <col min="5" max="5" width="16.6640625" customWidth="1"/>
    <col min="6" max="6" width="15.33203125" customWidth="1"/>
    <col min="7" max="10" width="16" customWidth="1"/>
    <col min="11" max="11" width="13" customWidth="1"/>
    <col min="12" max="12" width="8.6640625" style="58"/>
    <col min="260" max="260" width="26.5546875" customWidth="1"/>
    <col min="261" max="261" width="0" hidden="1" customWidth="1"/>
    <col min="262" max="263" width="14.33203125" customWidth="1"/>
    <col min="264" max="264" width="13.5546875" customWidth="1"/>
    <col min="265" max="265" width="0" hidden="1" customWidth="1"/>
    <col min="266" max="266" width="10.6640625" bestFit="1" customWidth="1"/>
    <col min="267" max="267" width="11.44140625" bestFit="1" customWidth="1"/>
    <col min="516" max="516" width="26.5546875" customWidth="1"/>
    <col min="517" max="517" width="0" hidden="1" customWidth="1"/>
    <col min="518" max="519" width="14.33203125" customWidth="1"/>
    <col min="520" max="520" width="13.5546875" customWidth="1"/>
    <col min="521" max="521" width="0" hidden="1" customWidth="1"/>
    <col min="522" max="522" width="10.6640625" bestFit="1" customWidth="1"/>
    <col min="523" max="523" width="11.44140625" bestFit="1" customWidth="1"/>
    <col min="772" max="772" width="26.5546875" customWidth="1"/>
    <col min="773" max="773" width="0" hidden="1" customWidth="1"/>
    <col min="774" max="775" width="14.33203125" customWidth="1"/>
    <col min="776" max="776" width="13.5546875" customWidth="1"/>
    <col min="777" max="777" width="0" hidden="1" customWidth="1"/>
    <col min="778" max="778" width="10.6640625" bestFit="1" customWidth="1"/>
    <col min="779" max="779" width="11.44140625" bestFit="1" customWidth="1"/>
    <col min="1028" max="1028" width="26.5546875" customWidth="1"/>
    <col min="1029" max="1029" width="0" hidden="1" customWidth="1"/>
    <col min="1030" max="1031" width="14.33203125" customWidth="1"/>
    <col min="1032" max="1032" width="13.5546875" customWidth="1"/>
    <col min="1033" max="1033" width="0" hidden="1" customWidth="1"/>
    <col min="1034" max="1034" width="10.6640625" bestFit="1" customWidth="1"/>
    <col min="1035" max="1035" width="11.44140625" bestFit="1" customWidth="1"/>
    <col min="1284" max="1284" width="26.5546875" customWidth="1"/>
    <col min="1285" max="1285" width="0" hidden="1" customWidth="1"/>
    <col min="1286" max="1287" width="14.33203125" customWidth="1"/>
    <col min="1288" max="1288" width="13.5546875" customWidth="1"/>
    <col min="1289" max="1289" width="0" hidden="1" customWidth="1"/>
    <col min="1290" max="1290" width="10.6640625" bestFit="1" customWidth="1"/>
    <col min="1291" max="1291" width="11.44140625" bestFit="1" customWidth="1"/>
    <col min="1540" max="1540" width="26.5546875" customWidth="1"/>
    <col min="1541" max="1541" width="0" hidden="1" customWidth="1"/>
    <col min="1542" max="1543" width="14.33203125" customWidth="1"/>
    <col min="1544" max="1544" width="13.5546875" customWidth="1"/>
    <col min="1545" max="1545" width="0" hidden="1" customWidth="1"/>
    <col min="1546" max="1546" width="10.6640625" bestFit="1" customWidth="1"/>
    <col min="1547" max="1547" width="11.44140625" bestFit="1" customWidth="1"/>
    <col min="1796" max="1796" width="26.5546875" customWidth="1"/>
    <col min="1797" max="1797" width="0" hidden="1" customWidth="1"/>
    <col min="1798" max="1799" width="14.33203125" customWidth="1"/>
    <col min="1800" max="1800" width="13.5546875" customWidth="1"/>
    <col min="1801" max="1801" width="0" hidden="1" customWidth="1"/>
    <col min="1802" max="1802" width="10.6640625" bestFit="1" customWidth="1"/>
    <col min="1803" max="1803" width="11.44140625" bestFit="1" customWidth="1"/>
    <col min="2052" max="2052" width="26.5546875" customWidth="1"/>
    <col min="2053" max="2053" width="0" hidden="1" customWidth="1"/>
    <col min="2054" max="2055" width="14.33203125" customWidth="1"/>
    <col min="2056" max="2056" width="13.5546875" customWidth="1"/>
    <col min="2057" max="2057" width="0" hidden="1" customWidth="1"/>
    <col min="2058" max="2058" width="10.6640625" bestFit="1" customWidth="1"/>
    <col min="2059" max="2059" width="11.44140625" bestFit="1" customWidth="1"/>
    <col min="2308" max="2308" width="26.5546875" customWidth="1"/>
    <col min="2309" max="2309" width="0" hidden="1" customWidth="1"/>
    <col min="2310" max="2311" width="14.33203125" customWidth="1"/>
    <col min="2312" max="2312" width="13.5546875" customWidth="1"/>
    <col min="2313" max="2313" width="0" hidden="1" customWidth="1"/>
    <col min="2314" max="2314" width="10.6640625" bestFit="1" customWidth="1"/>
    <col min="2315" max="2315" width="11.44140625" bestFit="1" customWidth="1"/>
    <col min="2564" max="2564" width="26.5546875" customWidth="1"/>
    <col min="2565" max="2565" width="0" hidden="1" customWidth="1"/>
    <col min="2566" max="2567" width="14.33203125" customWidth="1"/>
    <col min="2568" max="2568" width="13.5546875" customWidth="1"/>
    <col min="2569" max="2569" width="0" hidden="1" customWidth="1"/>
    <col min="2570" max="2570" width="10.6640625" bestFit="1" customWidth="1"/>
    <col min="2571" max="2571" width="11.44140625" bestFit="1" customWidth="1"/>
    <col min="2820" max="2820" width="26.5546875" customWidth="1"/>
    <col min="2821" max="2821" width="0" hidden="1" customWidth="1"/>
    <col min="2822" max="2823" width="14.33203125" customWidth="1"/>
    <col min="2824" max="2824" width="13.5546875" customWidth="1"/>
    <col min="2825" max="2825" width="0" hidden="1" customWidth="1"/>
    <col min="2826" max="2826" width="10.6640625" bestFit="1" customWidth="1"/>
    <col min="2827" max="2827" width="11.44140625" bestFit="1" customWidth="1"/>
    <col min="3076" max="3076" width="26.5546875" customWidth="1"/>
    <col min="3077" max="3077" width="0" hidden="1" customWidth="1"/>
    <col min="3078" max="3079" width="14.33203125" customWidth="1"/>
    <col min="3080" max="3080" width="13.5546875" customWidth="1"/>
    <col min="3081" max="3081" width="0" hidden="1" customWidth="1"/>
    <col min="3082" max="3082" width="10.6640625" bestFit="1" customWidth="1"/>
    <col min="3083" max="3083" width="11.44140625" bestFit="1" customWidth="1"/>
    <col min="3332" max="3332" width="26.5546875" customWidth="1"/>
    <col min="3333" max="3333" width="0" hidden="1" customWidth="1"/>
    <col min="3334" max="3335" width="14.33203125" customWidth="1"/>
    <col min="3336" max="3336" width="13.5546875" customWidth="1"/>
    <col min="3337" max="3337" width="0" hidden="1" customWidth="1"/>
    <col min="3338" max="3338" width="10.6640625" bestFit="1" customWidth="1"/>
    <col min="3339" max="3339" width="11.44140625" bestFit="1" customWidth="1"/>
    <col min="3588" max="3588" width="26.5546875" customWidth="1"/>
    <col min="3589" max="3589" width="0" hidden="1" customWidth="1"/>
    <col min="3590" max="3591" width="14.33203125" customWidth="1"/>
    <col min="3592" max="3592" width="13.5546875" customWidth="1"/>
    <col min="3593" max="3593" width="0" hidden="1" customWidth="1"/>
    <col min="3594" max="3594" width="10.6640625" bestFit="1" customWidth="1"/>
    <col min="3595" max="3595" width="11.44140625" bestFit="1" customWidth="1"/>
    <col min="3844" max="3844" width="26.5546875" customWidth="1"/>
    <col min="3845" max="3845" width="0" hidden="1" customWidth="1"/>
    <col min="3846" max="3847" width="14.33203125" customWidth="1"/>
    <col min="3848" max="3848" width="13.5546875" customWidth="1"/>
    <col min="3849" max="3849" width="0" hidden="1" customWidth="1"/>
    <col min="3850" max="3850" width="10.6640625" bestFit="1" customWidth="1"/>
    <col min="3851" max="3851" width="11.44140625" bestFit="1" customWidth="1"/>
    <col min="4100" max="4100" width="26.5546875" customWidth="1"/>
    <col min="4101" max="4101" width="0" hidden="1" customWidth="1"/>
    <col min="4102" max="4103" width="14.33203125" customWidth="1"/>
    <col min="4104" max="4104" width="13.5546875" customWidth="1"/>
    <col min="4105" max="4105" width="0" hidden="1" customWidth="1"/>
    <col min="4106" max="4106" width="10.6640625" bestFit="1" customWidth="1"/>
    <col min="4107" max="4107" width="11.44140625" bestFit="1" customWidth="1"/>
    <col min="4356" max="4356" width="26.5546875" customWidth="1"/>
    <col min="4357" max="4357" width="0" hidden="1" customWidth="1"/>
    <col min="4358" max="4359" width="14.33203125" customWidth="1"/>
    <col min="4360" max="4360" width="13.5546875" customWidth="1"/>
    <col min="4361" max="4361" width="0" hidden="1" customWidth="1"/>
    <col min="4362" max="4362" width="10.6640625" bestFit="1" customWidth="1"/>
    <col min="4363" max="4363" width="11.44140625" bestFit="1" customWidth="1"/>
    <col min="4612" max="4612" width="26.5546875" customWidth="1"/>
    <col min="4613" max="4613" width="0" hidden="1" customWidth="1"/>
    <col min="4614" max="4615" width="14.33203125" customWidth="1"/>
    <col min="4616" max="4616" width="13.5546875" customWidth="1"/>
    <col min="4617" max="4617" width="0" hidden="1" customWidth="1"/>
    <col min="4618" max="4618" width="10.6640625" bestFit="1" customWidth="1"/>
    <col min="4619" max="4619" width="11.44140625" bestFit="1" customWidth="1"/>
    <col min="4868" max="4868" width="26.5546875" customWidth="1"/>
    <col min="4869" max="4869" width="0" hidden="1" customWidth="1"/>
    <col min="4870" max="4871" width="14.33203125" customWidth="1"/>
    <col min="4872" max="4872" width="13.5546875" customWidth="1"/>
    <col min="4873" max="4873" width="0" hidden="1" customWidth="1"/>
    <col min="4874" max="4874" width="10.6640625" bestFit="1" customWidth="1"/>
    <col min="4875" max="4875" width="11.44140625" bestFit="1" customWidth="1"/>
    <col min="5124" max="5124" width="26.5546875" customWidth="1"/>
    <col min="5125" max="5125" width="0" hidden="1" customWidth="1"/>
    <col min="5126" max="5127" width="14.33203125" customWidth="1"/>
    <col min="5128" max="5128" width="13.5546875" customWidth="1"/>
    <col min="5129" max="5129" width="0" hidden="1" customWidth="1"/>
    <col min="5130" max="5130" width="10.6640625" bestFit="1" customWidth="1"/>
    <col min="5131" max="5131" width="11.44140625" bestFit="1" customWidth="1"/>
    <col min="5380" max="5380" width="26.5546875" customWidth="1"/>
    <col min="5381" max="5381" width="0" hidden="1" customWidth="1"/>
    <col min="5382" max="5383" width="14.33203125" customWidth="1"/>
    <col min="5384" max="5384" width="13.5546875" customWidth="1"/>
    <col min="5385" max="5385" width="0" hidden="1" customWidth="1"/>
    <col min="5386" max="5386" width="10.6640625" bestFit="1" customWidth="1"/>
    <col min="5387" max="5387" width="11.44140625" bestFit="1" customWidth="1"/>
    <col min="5636" max="5636" width="26.5546875" customWidth="1"/>
    <col min="5637" max="5637" width="0" hidden="1" customWidth="1"/>
    <col min="5638" max="5639" width="14.33203125" customWidth="1"/>
    <col min="5640" max="5640" width="13.5546875" customWidth="1"/>
    <col min="5641" max="5641" width="0" hidden="1" customWidth="1"/>
    <col min="5642" max="5642" width="10.6640625" bestFit="1" customWidth="1"/>
    <col min="5643" max="5643" width="11.44140625" bestFit="1" customWidth="1"/>
    <col min="5892" max="5892" width="26.5546875" customWidth="1"/>
    <col min="5893" max="5893" width="0" hidden="1" customWidth="1"/>
    <col min="5894" max="5895" width="14.33203125" customWidth="1"/>
    <col min="5896" max="5896" width="13.5546875" customWidth="1"/>
    <col min="5897" max="5897" width="0" hidden="1" customWidth="1"/>
    <col min="5898" max="5898" width="10.6640625" bestFit="1" customWidth="1"/>
    <col min="5899" max="5899" width="11.44140625" bestFit="1" customWidth="1"/>
    <col min="6148" max="6148" width="26.5546875" customWidth="1"/>
    <col min="6149" max="6149" width="0" hidden="1" customWidth="1"/>
    <col min="6150" max="6151" width="14.33203125" customWidth="1"/>
    <col min="6152" max="6152" width="13.5546875" customWidth="1"/>
    <col min="6153" max="6153" width="0" hidden="1" customWidth="1"/>
    <col min="6154" max="6154" width="10.6640625" bestFit="1" customWidth="1"/>
    <col min="6155" max="6155" width="11.44140625" bestFit="1" customWidth="1"/>
    <col min="6404" max="6404" width="26.5546875" customWidth="1"/>
    <col min="6405" max="6405" width="0" hidden="1" customWidth="1"/>
    <col min="6406" max="6407" width="14.33203125" customWidth="1"/>
    <col min="6408" max="6408" width="13.5546875" customWidth="1"/>
    <col min="6409" max="6409" width="0" hidden="1" customWidth="1"/>
    <col min="6410" max="6410" width="10.6640625" bestFit="1" customWidth="1"/>
    <col min="6411" max="6411" width="11.44140625" bestFit="1" customWidth="1"/>
    <col min="6660" max="6660" width="26.5546875" customWidth="1"/>
    <col min="6661" max="6661" width="0" hidden="1" customWidth="1"/>
    <col min="6662" max="6663" width="14.33203125" customWidth="1"/>
    <col min="6664" max="6664" width="13.5546875" customWidth="1"/>
    <col min="6665" max="6665" width="0" hidden="1" customWidth="1"/>
    <col min="6666" max="6666" width="10.6640625" bestFit="1" customWidth="1"/>
    <col min="6667" max="6667" width="11.44140625" bestFit="1" customWidth="1"/>
    <col min="6916" max="6916" width="26.5546875" customWidth="1"/>
    <col min="6917" max="6917" width="0" hidden="1" customWidth="1"/>
    <col min="6918" max="6919" width="14.33203125" customWidth="1"/>
    <col min="6920" max="6920" width="13.5546875" customWidth="1"/>
    <col min="6921" max="6921" width="0" hidden="1" customWidth="1"/>
    <col min="6922" max="6922" width="10.6640625" bestFit="1" customWidth="1"/>
    <col min="6923" max="6923" width="11.44140625" bestFit="1" customWidth="1"/>
    <col min="7172" max="7172" width="26.5546875" customWidth="1"/>
    <col min="7173" max="7173" width="0" hidden="1" customWidth="1"/>
    <col min="7174" max="7175" width="14.33203125" customWidth="1"/>
    <col min="7176" max="7176" width="13.5546875" customWidth="1"/>
    <col min="7177" max="7177" width="0" hidden="1" customWidth="1"/>
    <col min="7178" max="7178" width="10.6640625" bestFit="1" customWidth="1"/>
    <col min="7179" max="7179" width="11.44140625" bestFit="1" customWidth="1"/>
    <col min="7428" max="7428" width="26.5546875" customWidth="1"/>
    <col min="7429" max="7429" width="0" hidden="1" customWidth="1"/>
    <col min="7430" max="7431" width="14.33203125" customWidth="1"/>
    <col min="7432" max="7432" width="13.5546875" customWidth="1"/>
    <col min="7433" max="7433" width="0" hidden="1" customWidth="1"/>
    <col min="7434" max="7434" width="10.6640625" bestFit="1" customWidth="1"/>
    <col min="7435" max="7435" width="11.44140625" bestFit="1" customWidth="1"/>
    <col min="7684" max="7684" width="26.5546875" customWidth="1"/>
    <col min="7685" max="7685" width="0" hidden="1" customWidth="1"/>
    <col min="7686" max="7687" width="14.33203125" customWidth="1"/>
    <col min="7688" max="7688" width="13.5546875" customWidth="1"/>
    <col min="7689" max="7689" width="0" hidden="1" customWidth="1"/>
    <col min="7690" max="7690" width="10.6640625" bestFit="1" customWidth="1"/>
    <col min="7691" max="7691" width="11.44140625" bestFit="1" customWidth="1"/>
    <col min="7940" max="7940" width="26.5546875" customWidth="1"/>
    <col min="7941" max="7941" width="0" hidden="1" customWidth="1"/>
    <col min="7942" max="7943" width="14.33203125" customWidth="1"/>
    <col min="7944" max="7944" width="13.5546875" customWidth="1"/>
    <col min="7945" max="7945" width="0" hidden="1" customWidth="1"/>
    <col min="7946" max="7946" width="10.6640625" bestFit="1" customWidth="1"/>
    <col min="7947" max="7947" width="11.44140625" bestFit="1" customWidth="1"/>
    <col min="8196" max="8196" width="26.5546875" customWidth="1"/>
    <col min="8197" max="8197" width="0" hidden="1" customWidth="1"/>
    <col min="8198" max="8199" width="14.33203125" customWidth="1"/>
    <col min="8200" max="8200" width="13.5546875" customWidth="1"/>
    <col min="8201" max="8201" width="0" hidden="1" customWidth="1"/>
    <col min="8202" max="8202" width="10.6640625" bestFit="1" customWidth="1"/>
    <col min="8203" max="8203" width="11.44140625" bestFit="1" customWidth="1"/>
    <col min="8452" max="8452" width="26.5546875" customWidth="1"/>
    <col min="8453" max="8453" width="0" hidden="1" customWidth="1"/>
    <col min="8454" max="8455" width="14.33203125" customWidth="1"/>
    <col min="8456" max="8456" width="13.5546875" customWidth="1"/>
    <col min="8457" max="8457" width="0" hidden="1" customWidth="1"/>
    <col min="8458" max="8458" width="10.6640625" bestFit="1" customWidth="1"/>
    <col min="8459" max="8459" width="11.44140625" bestFit="1" customWidth="1"/>
    <col min="8708" max="8708" width="26.5546875" customWidth="1"/>
    <col min="8709" max="8709" width="0" hidden="1" customWidth="1"/>
    <col min="8710" max="8711" width="14.33203125" customWidth="1"/>
    <col min="8712" max="8712" width="13.5546875" customWidth="1"/>
    <col min="8713" max="8713" width="0" hidden="1" customWidth="1"/>
    <col min="8714" max="8714" width="10.6640625" bestFit="1" customWidth="1"/>
    <col min="8715" max="8715" width="11.44140625" bestFit="1" customWidth="1"/>
    <col min="8964" max="8964" width="26.5546875" customWidth="1"/>
    <col min="8965" max="8965" width="0" hidden="1" customWidth="1"/>
    <col min="8966" max="8967" width="14.33203125" customWidth="1"/>
    <col min="8968" max="8968" width="13.5546875" customWidth="1"/>
    <col min="8969" max="8969" width="0" hidden="1" customWidth="1"/>
    <col min="8970" max="8970" width="10.6640625" bestFit="1" customWidth="1"/>
    <col min="8971" max="8971" width="11.44140625" bestFit="1" customWidth="1"/>
    <col min="9220" max="9220" width="26.5546875" customWidth="1"/>
    <col min="9221" max="9221" width="0" hidden="1" customWidth="1"/>
    <col min="9222" max="9223" width="14.33203125" customWidth="1"/>
    <col min="9224" max="9224" width="13.5546875" customWidth="1"/>
    <col min="9225" max="9225" width="0" hidden="1" customWidth="1"/>
    <col min="9226" max="9226" width="10.6640625" bestFit="1" customWidth="1"/>
    <col min="9227" max="9227" width="11.44140625" bestFit="1" customWidth="1"/>
    <col min="9476" max="9476" width="26.5546875" customWidth="1"/>
    <col min="9477" max="9477" width="0" hidden="1" customWidth="1"/>
    <col min="9478" max="9479" width="14.33203125" customWidth="1"/>
    <col min="9480" max="9480" width="13.5546875" customWidth="1"/>
    <col min="9481" max="9481" width="0" hidden="1" customWidth="1"/>
    <col min="9482" max="9482" width="10.6640625" bestFit="1" customWidth="1"/>
    <col min="9483" max="9483" width="11.44140625" bestFit="1" customWidth="1"/>
    <col min="9732" max="9732" width="26.5546875" customWidth="1"/>
    <col min="9733" max="9733" width="0" hidden="1" customWidth="1"/>
    <col min="9734" max="9735" width="14.33203125" customWidth="1"/>
    <col min="9736" max="9736" width="13.5546875" customWidth="1"/>
    <col min="9737" max="9737" width="0" hidden="1" customWidth="1"/>
    <col min="9738" max="9738" width="10.6640625" bestFit="1" customWidth="1"/>
    <col min="9739" max="9739" width="11.44140625" bestFit="1" customWidth="1"/>
    <col min="9988" max="9988" width="26.5546875" customWidth="1"/>
    <col min="9989" max="9989" width="0" hidden="1" customWidth="1"/>
    <col min="9990" max="9991" width="14.33203125" customWidth="1"/>
    <col min="9992" max="9992" width="13.5546875" customWidth="1"/>
    <col min="9993" max="9993" width="0" hidden="1" customWidth="1"/>
    <col min="9994" max="9994" width="10.6640625" bestFit="1" customWidth="1"/>
    <col min="9995" max="9995" width="11.44140625" bestFit="1" customWidth="1"/>
    <col min="10244" max="10244" width="26.5546875" customWidth="1"/>
    <col min="10245" max="10245" width="0" hidden="1" customWidth="1"/>
    <col min="10246" max="10247" width="14.33203125" customWidth="1"/>
    <col min="10248" max="10248" width="13.5546875" customWidth="1"/>
    <col min="10249" max="10249" width="0" hidden="1" customWidth="1"/>
    <col min="10250" max="10250" width="10.6640625" bestFit="1" customWidth="1"/>
    <col min="10251" max="10251" width="11.44140625" bestFit="1" customWidth="1"/>
    <col min="10500" max="10500" width="26.5546875" customWidth="1"/>
    <col min="10501" max="10501" width="0" hidden="1" customWidth="1"/>
    <col min="10502" max="10503" width="14.33203125" customWidth="1"/>
    <col min="10504" max="10504" width="13.5546875" customWidth="1"/>
    <col min="10505" max="10505" width="0" hidden="1" customWidth="1"/>
    <col min="10506" max="10506" width="10.6640625" bestFit="1" customWidth="1"/>
    <col min="10507" max="10507" width="11.44140625" bestFit="1" customWidth="1"/>
    <col min="10756" max="10756" width="26.5546875" customWidth="1"/>
    <col min="10757" max="10757" width="0" hidden="1" customWidth="1"/>
    <col min="10758" max="10759" width="14.33203125" customWidth="1"/>
    <col min="10760" max="10760" width="13.5546875" customWidth="1"/>
    <col min="10761" max="10761" width="0" hidden="1" customWidth="1"/>
    <col min="10762" max="10762" width="10.6640625" bestFit="1" customWidth="1"/>
    <col min="10763" max="10763" width="11.44140625" bestFit="1" customWidth="1"/>
    <col min="11012" max="11012" width="26.5546875" customWidth="1"/>
    <col min="11013" max="11013" width="0" hidden="1" customWidth="1"/>
    <col min="11014" max="11015" width="14.33203125" customWidth="1"/>
    <col min="11016" max="11016" width="13.5546875" customWidth="1"/>
    <col min="11017" max="11017" width="0" hidden="1" customWidth="1"/>
    <col min="11018" max="11018" width="10.6640625" bestFit="1" customWidth="1"/>
    <col min="11019" max="11019" width="11.44140625" bestFit="1" customWidth="1"/>
    <col min="11268" max="11268" width="26.5546875" customWidth="1"/>
    <col min="11269" max="11269" width="0" hidden="1" customWidth="1"/>
    <col min="11270" max="11271" width="14.33203125" customWidth="1"/>
    <col min="11272" max="11272" width="13.5546875" customWidth="1"/>
    <col min="11273" max="11273" width="0" hidden="1" customWidth="1"/>
    <col min="11274" max="11274" width="10.6640625" bestFit="1" customWidth="1"/>
    <col min="11275" max="11275" width="11.44140625" bestFit="1" customWidth="1"/>
    <col min="11524" max="11524" width="26.5546875" customWidth="1"/>
    <col min="11525" max="11525" width="0" hidden="1" customWidth="1"/>
    <col min="11526" max="11527" width="14.33203125" customWidth="1"/>
    <col min="11528" max="11528" width="13.5546875" customWidth="1"/>
    <col min="11529" max="11529" width="0" hidden="1" customWidth="1"/>
    <col min="11530" max="11530" width="10.6640625" bestFit="1" customWidth="1"/>
    <col min="11531" max="11531" width="11.44140625" bestFit="1" customWidth="1"/>
    <col min="11780" max="11780" width="26.5546875" customWidth="1"/>
    <col min="11781" max="11781" width="0" hidden="1" customWidth="1"/>
    <col min="11782" max="11783" width="14.33203125" customWidth="1"/>
    <col min="11784" max="11784" width="13.5546875" customWidth="1"/>
    <col min="11785" max="11785" width="0" hidden="1" customWidth="1"/>
    <col min="11786" max="11786" width="10.6640625" bestFit="1" customWidth="1"/>
    <col min="11787" max="11787" width="11.44140625" bestFit="1" customWidth="1"/>
    <col min="12036" max="12036" width="26.5546875" customWidth="1"/>
    <col min="12037" max="12037" width="0" hidden="1" customWidth="1"/>
    <col min="12038" max="12039" width="14.33203125" customWidth="1"/>
    <col min="12040" max="12040" width="13.5546875" customWidth="1"/>
    <col min="12041" max="12041" width="0" hidden="1" customWidth="1"/>
    <col min="12042" max="12042" width="10.6640625" bestFit="1" customWidth="1"/>
    <col min="12043" max="12043" width="11.44140625" bestFit="1" customWidth="1"/>
    <col min="12292" max="12292" width="26.5546875" customWidth="1"/>
    <col min="12293" max="12293" width="0" hidden="1" customWidth="1"/>
    <col min="12294" max="12295" width="14.33203125" customWidth="1"/>
    <col min="12296" max="12296" width="13.5546875" customWidth="1"/>
    <col min="12297" max="12297" width="0" hidden="1" customWidth="1"/>
    <col min="12298" max="12298" width="10.6640625" bestFit="1" customWidth="1"/>
    <col min="12299" max="12299" width="11.44140625" bestFit="1" customWidth="1"/>
    <col min="12548" max="12548" width="26.5546875" customWidth="1"/>
    <col min="12549" max="12549" width="0" hidden="1" customWidth="1"/>
    <col min="12550" max="12551" width="14.33203125" customWidth="1"/>
    <col min="12552" max="12552" width="13.5546875" customWidth="1"/>
    <col min="12553" max="12553" width="0" hidden="1" customWidth="1"/>
    <col min="12554" max="12554" width="10.6640625" bestFit="1" customWidth="1"/>
    <col min="12555" max="12555" width="11.44140625" bestFit="1" customWidth="1"/>
    <col min="12804" max="12804" width="26.5546875" customWidth="1"/>
    <col min="12805" max="12805" width="0" hidden="1" customWidth="1"/>
    <col min="12806" max="12807" width="14.33203125" customWidth="1"/>
    <col min="12808" max="12808" width="13.5546875" customWidth="1"/>
    <col min="12809" max="12809" width="0" hidden="1" customWidth="1"/>
    <col min="12810" max="12810" width="10.6640625" bestFit="1" customWidth="1"/>
    <col min="12811" max="12811" width="11.44140625" bestFit="1" customWidth="1"/>
    <col min="13060" max="13060" width="26.5546875" customWidth="1"/>
    <col min="13061" max="13061" width="0" hidden="1" customWidth="1"/>
    <col min="13062" max="13063" width="14.33203125" customWidth="1"/>
    <col min="13064" max="13064" width="13.5546875" customWidth="1"/>
    <col min="13065" max="13065" width="0" hidden="1" customWidth="1"/>
    <col min="13066" max="13066" width="10.6640625" bestFit="1" customWidth="1"/>
    <col min="13067" max="13067" width="11.44140625" bestFit="1" customWidth="1"/>
    <col min="13316" max="13316" width="26.5546875" customWidth="1"/>
    <col min="13317" max="13317" width="0" hidden="1" customWidth="1"/>
    <col min="13318" max="13319" width="14.33203125" customWidth="1"/>
    <col min="13320" max="13320" width="13.5546875" customWidth="1"/>
    <col min="13321" max="13321" width="0" hidden="1" customWidth="1"/>
    <col min="13322" max="13322" width="10.6640625" bestFit="1" customWidth="1"/>
    <col min="13323" max="13323" width="11.44140625" bestFit="1" customWidth="1"/>
    <col min="13572" max="13572" width="26.5546875" customWidth="1"/>
    <col min="13573" max="13573" width="0" hidden="1" customWidth="1"/>
    <col min="13574" max="13575" width="14.33203125" customWidth="1"/>
    <col min="13576" max="13576" width="13.5546875" customWidth="1"/>
    <col min="13577" max="13577" width="0" hidden="1" customWidth="1"/>
    <col min="13578" max="13578" width="10.6640625" bestFit="1" customWidth="1"/>
    <col min="13579" max="13579" width="11.44140625" bestFit="1" customWidth="1"/>
    <col min="13828" max="13828" width="26.5546875" customWidth="1"/>
    <col min="13829" max="13829" width="0" hidden="1" customWidth="1"/>
    <col min="13830" max="13831" width="14.33203125" customWidth="1"/>
    <col min="13832" max="13832" width="13.5546875" customWidth="1"/>
    <col min="13833" max="13833" width="0" hidden="1" customWidth="1"/>
    <col min="13834" max="13834" width="10.6640625" bestFit="1" customWidth="1"/>
    <col min="13835" max="13835" width="11.44140625" bestFit="1" customWidth="1"/>
    <col min="14084" max="14084" width="26.5546875" customWidth="1"/>
    <col min="14085" max="14085" width="0" hidden="1" customWidth="1"/>
    <col min="14086" max="14087" width="14.33203125" customWidth="1"/>
    <col min="14088" max="14088" width="13.5546875" customWidth="1"/>
    <col min="14089" max="14089" width="0" hidden="1" customWidth="1"/>
    <col min="14090" max="14090" width="10.6640625" bestFit="1" customWidth="1"/>
    <col min="14091" max="14091" width="11.44140625" bestFit="1" customWidth="1"/>
    <col min="14340" max="14340" width="26.5546875" customWidth="1"/>
    <col min="14341" max="14341" width="0" hidden="1" customWidth="1"/>
    <col min="14342" max="14343" width="14.33203125" customWidth="1"/>
    <col min="14344" max="14344" width="13.5546875" customWidth="1"/>
    <col min="14345" max="14345" width="0" hidden="1" customWidth="1"/>
    <col min="14346" max="14346" width="10.6640625" bestFit="1" customWidth="1"/>
    <col min="14347" max="14347" width="11.44140625" bestFit="1" customWidth="1"/>
    <col min="14596" max="14596" width="26.5546875" customWidth="1"/>
    <col min="14597" max="14597" width="0" hidden="1" customWidth="1"/>
    <col min="14598" max="14599" width="14.33203125" customWidth="1"/>
    <col min="14600" max="14600" width="13.5546875" customWidth="1"/>
    <col min="14601" max="14601" width="0" hidden="1" customWidth="1"/>
    <col min="14602" max="14602" width="10.6640625" bestFit="1" customWidth="1"/>
    <col min="14603" max="14603" width="11.44140625" bestFit="1" customWidth="1"/>
    <col min="14852" max="14852" width="26.5546875" customWidth="1"/>
    <col min="14853" max="14853" width="0" hidden="1" customWidth="1"/>
    <col min="14854" max="14855" width="14.33203125" customWidth="1"/>
    <col min="14856" max="14856" width="13.5546875" customWidth="1"/>
    <col min="14857" max="14857" width="0" hidden="1" customWidth="1"/>
    <col min="14858" max="14858" width="10.6640625" bestFit="1" customWidth="1"/>
    <col min="14859" max="14859" width="11.44140625" bestFit="1" customWidth="1"/>
    <col min="15108" max="15108" width="26.5546875" customWidth="1"/>
    <col min="15109" max="15109" width="0" hidden="1" customWidth="1"/>
    <col min="15110" max="15111" width="14.33203125" customWidth="1"/>
    <col min="15112" max="15112" width="13.5546875" customWidth="1"/>
    <col min="15113" max="15113" width="0" hidden="1" customWidth="1"/>
    <col min="15114" max="15114" width="10.6640625" bestFit="1" customWidth="1"/>
    <col min="15115" max="15115" width="11.44140625" bestFit="1" customWidth="1"/>
    <col min="15364" max="15364" width="26.5546875" customWidth="1"/>
    <col min="15365" max="15365" width="0" hidden="1" customWidth="1"/>
    <col min="15366" max="15367" width="14.33203125" customWidth="1"/>
    <col min="15368" max="15368" width="13.5546875" customWidth="1"/>
    <col min="15369" max="15369" width="0" hidden="1" customWidth="1"/>
    <col min="15370" max="15370" width="10.6640625" bestFit="1" customWidth="1"/>
    <col min="15371" max="15371" width="11.44140625" bestFit="1" customWidth="1"/>
    <col min="15620" max="15620" width="26.5546875" customWidth="1"/>
    <col min="15621" max="15621" width="0" hidden="1" customWidth="1"/>
    <col min="15622" max="15623" width="14.33203125" customWidth="1"/>
    <col min="15624" max="15624" width="13.5546875" customWidth="1"/>
    <col min="15625" max="15625" width="0" hidden="1" customWidth="1"/>
    <col min="15626" max="15626" width="10.6640625" bestFit="1" customWidth="1"/>
    <col min="15627" max="15627" width="11.44140625" bestFit="1" customWidth="1"/>
    <col min="15876" max="15876" width="26.5546875" customWidth="1"/>
    <col min="15877" max="15877" width="0" hidden="1" customWidth="1"/>
    <col min="15878" max="15879" width="14.33203125" customWidth="1"/>
    <col min="15880" max="15880" width="13.5546875" customWidth="1"/>
    <col min="15881" max="15881" width="0" hidden="1" customWidth="1"/>
    <col min="15882" max="15882" width="10.6640625" bestFit="1" customWidth="1"/>
    <col min="15883" max="15883" width="11.44140625" bestFit="1" customWidth="1"/>
    <col min="16132" max="16132" width="26.5546875" customWidth="1"/>
    <col min="16133" max="16133" width="0" hidden="1" customWidth="1"/>
    <col min="16134" max="16135" width="14.33203125" customWidth="1"/>
    <col min="16136" max="16136" width="13.5546875" customWidth="1"/>
    <col min="16137" max="16137" width="0" hidden="1" customWidth="1"/>
    <col min="16138" max="16138" width="10.6640625" bestFit="1" customWidth="1"/>
    <col min="16139" max="16139" width="11.44140625" bestFit="1" customWidth="1"/>
  </cols>
  <sheetData>
    <row r="1" spans="1:16" x14ac:dyDescent="0.3">
      <c r="A1" s="54" t="s">
        <v>77</v>
      </c>
      <c r="E1" s="55"/>
      <c r="F1" s="55"/>
      <c r="G1" s="56">
        <v>44735</v>
      </c>
      <c r="H1" s="56"/>
      <c r="I1" s="56"/>
      <c r="J1" s="56"/>
      <c r="K1" s="57" t="s">
        <v>78</v>
      </c>
    </row>
    <row r="2" spans="1:16" x14ac:dyDescent="0.3">
      <c r="A2" s="59" t="s">
        <v>79</v>
      </c>
      <c r="E2" s="60"/>
      <c r="F2" s="60"/>
      <c r="G2" s="61"/>
      <c r="H2" s="61"/>
      <c r="I2" s="61"/>
      <c r="J2" s="61"/>
    </row>
    <row r="3" spans="1:16" x14ac:dyDescent="0.3">
      <c r="A3" s="54"/>
      <c r="E3" s="55"/>
      <c r="F3" s="55"/>
    </row>
    <row r="4" spans="1:16" x14ac:dyDescent="0.3">
      <c r="A4" s="62" t="s">
        <v>80</v>
      </c>
      <c r="E4" s="55"/>
      <c r="F4" s="55"/>
    </row>
    <row r="5" spans="1:16" x14ac:dyDescent="0.3">
      <c r="A5" s="54"/>
      <c r="E5" s="55"/>
      <c r="F5" s="55"/>
    </row>
    <row r="6" spans="1:16" x14ac:dyDescent="0.3">
      <c r="A6" s="54" t="s">
        <v>81</v>
      </c>
      <c r="E6" s="55"/>
      <c r="F6" s="55"/>
    </row>
    <row r="7" spans="1:16" x14ac:dyDescent="0.3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6" ht="39" customHeight="1" x14ac:dyDescent="0.3">
      <c r="A8" s="65" t="s">
        <v>82</v>
      </c>
      <c r="B8" s="66" t="s">
        <v>83</v>
      </c>
      <c r="C8" s="66" t="s">
        <v>7</v>
      </c>
      <c r="D8" s="66" t="s">
        <v>8</v>
      </c>
      <c r="E8" s="66" t="s">
        <v>84</v>
      </c>
      <c r="F8" s="66" t="s">
        <v>10</v>
      </c>
      <c r="G8" s="66" t="s">
        <v>85</v>
      </c>
      <c r="H8" s="66" t="s">
        <v>86</v>
      </c>
      <c r="I8" s="66" t="s">
        <v>87</v>
      </c>
      <c r="J8" s="66" t="s">
        <v>88</v>
      </c>
      <c r="K8" s="67" t="s">
        <v>22</v>
      </c>
      <c r="M8" s="64"/>
    </row>
    <row r="9" spans="1:16" s="54" customFormat="1" ht="26.4" x14ac:dyDescent="0.25">
      <c r="A9" s="68" t="s">
        <v>89</v>
      </c>
      <c r="B9" s="69">
        <f t="shared" ref="B9:F9" si="0">B14+B18+B24+B31</f>
        <v>98.834999999999994</v>
      </c>
      <c r="C9" s="69">
        <f t="shared" si="0"/>
        <v>52.147999999999996</v>
      </c>
      <c r="D9" s="69">
        <f>B9+C9</f>
        <v>150.983</v>
      </c>
      <c r="E9" s="69">
        <f t="shared" si="0"/>
        <v>78.192999999999998</v>
      </c>
      <c r="F9" s="69">
        <f t="shared" si="0"/>
        <v>39.711999999999996</v>
      </c>
      <c r="G9" s="69">
        <f>E9+F9</f>
        <v>117.905</v>
      </c>
      <c r="H9" s="69">
        <f t="shared" ref="H9:I9" si="1">H14+H18+H24+H31</f>
        <v>119.01500000000001</v>
      </c>
      <c r="I9" s="69">
        <f t="shared" si="1"/>
        <v>38.255000000000003</v>
      </c>
      <c r="J9" s="69">
        <f>H9+I9</f>
        <v>157.27000000000001</v>
      </c>
      <c r="K9" s="69">
        <f>G9+D9+J9</f>
        <v>426.15800000000002</v>
      </c>
      <c r="L9" s="70"/>
      <c r="M9" s="71"/>
      <c r="N9" s="71"/>
    </row>
    <row r="10" spans="1:16" x14ac:dyDescent="0.3">
      <c r="A10" s="72" t="s">
        <v>90</v>
      </c>
      <c r="B10" s="73">
        <v>13.686999999999999</v>
      </c>
      <c r="C10" s="73">
        <v>6.843</v>
      </c>
      <c r="D10" s="69">
        <f t="shared" ref="D10:D31" si="2">B10+C10</f>
        <v>20.53</v>
      </c>
      <c r="E10" s="73">
        <v>10.321</v>
      </c>
      <c r="F10" s="73">
        <v>4.8460000000000001</v>
      </c>
      <c r="G10" s="69">
        <f t="shared" ref="G10:G31" si="3">E10+F10</f>
        <v>15.167</v>
      </c>
      <c r="H10" s="73">
        <v>23.84</v>
      </c>
      <c r="I10" s="73">
        <v>7.6630000000000003</v>
      </c>
      <c r="J10" s="69">
        <f t="shared" ref="J10:J31" si="4">H10+I10</f>
        <v>31.503</v>
      </c>
      <c r="K10" s="69">
        <f t="shared" ref="K10:K31" si="5">G10+D10+J10</f>
        <v>67.2</v>
      </c>
      <c r="L10" s="70"/>
      <c r="M10" s="71"/>
      <c r="N10" s="71"/>
      <c r="P10" s="58"/>
    </row>
    <row r="11" spans="1:16" x14ac:dyDescent="0.3">
      <c r="A11" s="72" t="s">
        <v>91</v>
      </c>
      <c r="B11" s="73">
        <v>5.3970000000000002</v>
      </c>
      <c r="C11" s="73">
        <v>2.698</v>
      </c>
      <c r="D11" s="69">
        <f t="shared" si="2"/>
        <v>8.0950000000000006</v>
      </c>
      <c r="E11" s="73">
        <v>4.5110000000000001</v>
      </c>
      <c r="F11" s="73">
        <v>2.1179999999999999</v>
      </c>
      <c r="G11" s="69">
        <f t="shared" si="3"/>
        <v>6.6289999999999996</v>
      </c>
      <c r="H11" s="73">
        <v>2.9729999999999999</v>
      </c>
      <c r="I11" s="73">
        <v>0.95599999999999996</v>
      </c>
      <c r="J11" s="69">
        <f t="shared" si="4"/>
        <v>3.9289999999999998</v>
      </c>
      <c r="K11" s="69">
        <f t="shared" si="5"/>
        <v>18.652999999999999</v>
      </c>
      <c r="L11" s="70"/>
      <c r="M11" s="71"/>
      <c r="N11" s="71"/>
      <c r="P11" s="58"/>
    </row>
    <row r="12" spans="1:16" x14ac:dyDescent="0.3">
      <c r="A12" s="72" t="s">
        <v>92</v>
      </c>
      <c r="B12" s="74">
        <v>2.883</v>
      </c>
      <c r="C12" s="74">
        <v>1.4419999999999999</v>
      </c>
      <c r="D12" s="69">
        <f t="shared" si="2"/>
        <v>4.3250000000000002</v>
      </c>
      <c r="E12" s="74">
        <v>1.831</v>
      </c>
      <c r="F12" s="74">
        <v>0.86</v>
      </c>
      <c r="G12" s="69">
        <f t="shared" si="3"/>
        <v>2.6909999999999998</v>
      </c>
      <c r="H12" s="74">
        <v>3.931</v>
      </c>
      <c r="I12" s="74">
        <v>1.264</v>
      </c>
      <c r="J12" s="69">
        <f t="shared" si="4"/>
        <v>5.1950000000000003</v>
      </c>
      <c r="K12" s="69">
        <f t="shared" si="5"/>
        <v>12.211</v>
      </c>
      <c r="L12" s="70"/>
      <c r="M12" s="71"/>
      <c r="N12" s="71"/>
      <c r="P12" s="58"/>
    </row>
    <row r="13" spans="1:16" x14ac:dyDescent="0.3">
      <c r="A13" s="75" t="s">
        <v>93</v>
      </c>
      <c r="B13" s="73">
        <v>14.113</v>
      </c>
      <c r="C13" s="73">
        <v>7.0570000000000004</v>
      </c>
      <c r="D13" s="69">
        <f t="shared" si="2"/>
        <v>21.17</v>
      </c>
      <c r="E13" s="73">
        <v>5.5449999999999999</v>
      </c>
      <c r="F13" s="73">
        <v>2.6040000000000001</v>
      </c>
      <c r="G13" s="69">
        <f t="shared" si="3"/>
        <v>8.1490000000000009</v>
      </c>
      <c r="H13" s="73">
        <v>12.499000000000001</v>
      </c>
      <c r="I13" s="73">
        <v>4.0170000000000003</v>
      </c>
      <c r="J13" s="69">
        <f t="shared" si="4"/>
        <v>16.516000000000002</v>
      </c>
      <c r="K13" s="69">
        <f t="shared" si="5"/>
        <v>45.835000000000008</v>
      </c>
      <c r="L13" s="70"/>
      <c r="M13" s="71"/>
      <c r="N13" s="71"/>
      <c r="P13" s="58"/>
    </row>
    <row r="14" spans="1:16" x14ac:dyDescent="0.3">
      <c r="A14" s="87" t="s">
        <v>94</v>
      </c>
      <c r="B14" s="69">
        <f t="shared" ref="B14:F14" si="6">SUM(B10:B13)</f>
        <v>36.08</v>
      </c>
      <c r="C14" s="69">
        <f t="shared" si="6"/>
        <v>18.04</v>
      </c>
      <c r="D14" s="69">
        <f t="shared" si="2"/>
        <v>54.12</v>
      </c>
      <c r="E14" s="69">
        <f t="shared" si="6"/>
        <v>22.207999999999998</v>
      </c>
      <c r="F14" s="69">
        <f t="shared" si="6"/>
        <v>10.428000000000001</v>
      </c>
      <c r="G14" s="69">
        <f t="shared" si="3"/>
        <v>32.635999999999996</v>
      </c>
      <c r="H14" s="69">
        <f t="shared" ref="H14:I14" si="7">SUM(H10:H13)</f>
        <v>43.243000000000002</v>
      </c>
      <c r="I14" s="69">
        <f t="shared" si="7"/>
        <v>13.899999999999999</v>
      </c>
      <c r="J14" s="69">
        <f t="shared" si="4"/>
        <v>57.143000000000001</v>
      </c>
      <c r="K14" s="69">
        <f t="shared" si="5"/>
        <v>143.899</v>
      </c>
      <c r="L14" s="70"/>
      <c r="M14" s="71"/>
      <c r="N14" s="71"/>
      <c r="P14" s="58"/>
    </row>
    <row r="15" spans="1:16" x14ac:dyDescent="0.3">
      <c r="A15" s="75" t="s">
        <v>95</v>
      </c>
      <c r="B15" s="73">
        <v>8.6649999999999991</v>
      </c>
      <c r="C15" s="73">
        <v>4.3330000000000002</v>
      </c>
      <c r="D15" s="69">
        <f t="shared" si="2"/>
        <v>12.997999999999999</v>
      </c>
      <c r="E15" s="73">
        <v>7.1950000000000003</v>
      </c>
      <c r="F15" s="73">
        <v>3.3780000000000001</v>
      </c>
      <c r="G15" s="69">
        <f t="shared" si="3"/>
        <v>10.573</v>
      </c>
      <c r="H15" s="73">
        <v>8.6579999999999995</v>
      </c>
      <c r="I15" s="73">
        <v>2.7829999999999999</v>
      </c>
      <c r="J15" s="69">
        <f t="shared" si="4"/>
        <v>11.440999999999999</v>
      </c>
      <c r="K15" s="69">
        <f t="shared" si="5"/>
        <v>35.012</v>
      </c>
      <c r="L15" s="70"/>
      <c r="M15" s="71"/>
      <c r="N15" s="71"/>
      <c r="P15" s="58"/>
    </row>
    <row r="16" spans="1:16" x14ac:dyDescent="0.3">
      <c r="A16" s="75" t="s">
        <v>96</v>
      </c>
      <c r="B16" s="74">
        <v>9.9339999999999993</v>
      </c>
      <c r="C16" s="74">
        <v>4.9669999999999996</v>
      </c>
      <c r="D16" s="69">
        <f t="shared" si="2"/>
        <v>14.901</v>
      </c>
      <c r="E16" s="73">
        <v>5.8120000000000003</v>
      </c>
      <c r="F16" s="73">
        <v>2.73</v>
      </c>
      <c r="G16" s="69">
        <f t="shared" si="3"/>
        <v>8.5419999999999998</v>
      </c>
      <c r="H16" s="73">
        <v>11.17</v>
      </c>
      <c r="I16" s="73">
        <v>3.59</v>
      </c>
      <c r="J16" s="69">
        <f t="shared" si="4"/>
        <v>14.76</v>
      </c>
      <c r="K16" s="69">
        <f t="shared" si="5"/>
        <v>38.202999999999996</v>
      </c>
      <c r="L16" s="70"/>
      <c r="M16" s="71"/>
      <c r="N16" s="71"/>
      <c r="P16" s="58"/>
    </row>
    <row r="17" spans="1:16" x14ac:dyDescent="0.3">
      <c r="A17" s="77" t="s">
        <v>97</v>
      </c>
      <c r="B17" s="74">
        <v>13.686</v>
      </c>
      <c r="C17" s="74">
        <v>6.843</v>
      </c>
      <c r="D17" s="69">
        <f t="shared" si="2"/>
        <v>20.529</v>
      </c>
      <c r="E17" s="73">
        <v>6.8140000000000001</v>
      </c>
      <c r="F17" s="73">
        <v>3.2</v>
      </c>
      <c r="G17" s="69">
        <f t="shared" si="3"/>
        <v>10.013999999999999</v>
      </c>
      <c r="H17" s="73">
        <v>16.495999999999999</v>
      </c>
      <c r="I17" s="73">
        <v>5.3019999999999996</v>
      </c>
      <c r="J17" s="69">
        <f t="shared" si="4"/>
        <v>21.797999999999998</v>
      </c>
      <c r="K17" s="69">
        <f t="shared" si="5"/>
        <v>52.340999999999994</v>
      </c>
      <c r="L17" s="70"/>
      <c r="M17" s="71"/>
      <c r="N17" s="71"/>
      <c r="P17" s="58"/>
    </row>
    <row r="18" spans="1:16" x14ac:dyDescent="0.3">
      <c r="A18" s="78" t="s">
        <v>98</v>
      </c>
      <c r="B18" s="69">
        <f t="shared" ref="B18:F18" si="8">SUM(B15:B17)</f>
        <v>32.284999999999997</v>
      </c>
      <c r="C18" s="69">
        <f t="shared" si="8"/>
        <v>16.143000000000001</v>
      </c>
      <c r="D18" s="69">
        <f t="shared" si="2"/>
        <v>48.427999999999997</v>
      </c>
      <c r="E18" s="69">
        <f t="shared" si="8"/>
        <v>19.821000000000002</v>
      </c>
      <c r="F18" s="69">
        <f t="shared" si="8"/>
        <v>9.3079999999999998</v>
      </c>
      <c r="G18" s="69">
        <f t="shared" si="3"/>
        <v>29.129000000000001</v>
      </c>
      <c r="H18" s="69">
        <f t="shared" ref="H18:I18" si="9">SUM(H15:H17)</f>
        <v>36.323999999999998</v>
      </c>
      <c r="I18" s="69">
        <f t="shared" si="9"/>
        <v>11.674999999999999</v>
      </c>
      <c r="J18" s="69">
        <f t="shared" si="4"/>
        <v>47.998999999999995</v>
      </c>
      <c r="K18" s="69">
        <f t="shared" si="5"/>
        <v>125.556</v>
      </c>
      <c r="L18" s="70"/>
      <c r="M18" s="71"/>
      <c r="N18" s="71"/>
      <c r="P18" s="58"/>
    </row>
    <row r="19" spans="1:16" x14ac:dyDescent="0.3">
      <c r="A19" s="72" t="s">
        <v>99</v>
      </c>
      <c r="B19" s="74">
        <v>3.274</v>
      </c>
      <c r="C19" s="74">
        <v>1.637</v>
      </c>
      <c r="D19" s="69">
        <f t="shared" si="2"/>
        <v>4.9109999999999996</v>
      </c>
      <c r="E19" s="74">
        <v>3.4569999999999999</v>
      </c>
      <c r="F19" s="74">
        <v>1.623</v>
      </c>
      <c r="G19" s="69">
        <f t="shared" si="3"/>
        <v>5.08</v>
      </c>
      <c r="H19" s="74">
        <v>9.49</v>
      </c>
      <c r="I19" s="74">
        <v>3.05</v>
      </c>
      <c r="J19" s="69">
        <f t="shared" si="4"/>
        <v>12.54</v>
      </c>
      <c r="K19" s="69">
        <f t="shared" si="5"/>
        <v>22.530999999999999</v>
      </c>
      <c r="L19" s="70"/>
      <c r="M19" s="71"/>
      <c r="N19" s="71"/>
      <c r="P19" s="58"/>
    </row>
    <row r="20" spans="1:16" x14ac:dyDescent="0.3">
      <c r="A20" s="72" t="s">
        <v>100</v>
      </c>
      <c r="B20" s="74">
        <v>4.97</v>
      </c>
      <c r="C20" s="74">
        <v>2.4849999999999999</v>
      </c>
      <c r="D20" s="69">
        <f t="shared" si="2"/>
        <v>7.4550000000000001</v>
      </c>
      <c r="E20" s="74">
        <v>1.9970000000000001</v>
      </c>
      <c r="F20" s="74">
        <v>0.93799999999999994</v>
      </c>
      <c r="G20" s="69">
        <f t="shared" si="3"/>
        <v>2.9350000000000001</v>
      </c>
      <c r="H20" s="74">
        <v>8.2089999999999996</v>
      </c>
      <c r="I20" s="74">
        <v>2.6379999999999999</v>
      </c>
      <c r="J20" s="69">
        <f t="shared" si="4"/>
        <v>10.847</v>
      </c>
      <c r="K20" s="69">
        <f t="shared" si="5"/>
        <v>21.237000000000002</v>
      </c>
      <c r="L20" s="70"/>
      <c r="M20" s="71"/>
      <c r="N20" s="71"/>
      <c r="P20" s="58"/>
    </row>
    <row r="21" spans="1:16" x14ac:dyDescent="0.3">
      <c r="A21" s="72" t="s">
        <v>101</v>
      </c>
      <c r="B21" s="74">
        <v>2.2650000000000001</v>
      </c>
      <c r="C21" s="74">
        <v>1.1319999999999999</v>
      </c>
      <c r="D21" s="69">
        <f t="shared" si="2"/>
        <v>3.3970000000000002</v>
      </c>
      <c r="E21" s="74">
        <v>5.1829999999999998</v>
      </c>
      <c r="F21" s="74">
        <v>2.4340000000000002</v>
      </c>
      <c r="G21" s="69">
        <f t="shared" si="3"/>
        <v>7.617</v>
      </c>
      <c r="H21" s="74">
        <v>0.86099999999999999</v>
      </c>
      <c r="I21" s="74">
        <v>0.27700000000000002</v>
      </c>
      <c r="J21" s="69">
        <f t="shared" si="4"/>
        <v>1.1379999999999999</v>
      </c>
      <c r="K21" s="69">
        <f t="shared" si="5"/>
        <v>12.151999999999999</v>
      </c>
      <c r="L21" s="70"/>
      <c r="M21" s="71"/>
      <c r="N21" s="71"/>
      <c r="P21" s="58"/>
    </row>
    <row r="22" spans="1:16" x14ac:dyDescent="0.3">
      <c r="A22" s="72" t="s">
        <v>102</v>
      </c>
      <c r="B22" s="74">
        <v>1.474</v>
      </c>
      <c r="C22" s="74">
        <v>0.73699999999999999</v>
      </c>
      <c r="D22" s="69">
        <f t="shared" si="2"/>
        <v>2.2109999999999999</v>
      </c>
      <c r="E22" s="74">
        <v>1.534</v>
      </c>
      <c r="F22" s="74">
        <v>0.72099999999999997</v>
      </c>
      <c r="G22" s="69">
        <f t="shared" si="3"/>
        <v>2.2549999999999999</v>
      </c>
      <c r="H22" s="74">
        <v>3.8039999999999998</v>
      </c>
      <c r="I22" s="74">
        <v>1.2230000000000001</v>
      </c>
      <c r="J22" s="69">
        <f t="shared" si="4"/>
        <v>5.0270000000000001</v>
      </c>
      <c r="K22" s="69">
        <f t="shared" si="5"/>
        <v>9.4929999999999986</v>
      </c>
      <c r="L22" s="70"/>
      <c r="M22" s="71"/>
      <c r="N22" s="71"/>
      <c r="P22" s="58"/>
    </row>
    <row r="23" spans="1:16" x14ac:dyDescent="0.3">
      <c r="A23" s="72" t="s">
        <v>103</v>
      </c>
      <c r="B23" s="74">
        <v>3.0550000000000002</v>
      </c>
      <c r="C23" s="74">
        <v>1.528</v>
      </c>
      <c r="D23" s="69">
        <f t="shared" si="2"/>
        <v>4.5830000000000002</v>
      </c>
      <c r="E23" s="74">
        <v>2.6160000000000001</v>
      </c>
      <c r="F23" s="74">
        <v>1.228</v>
      </c>
      <c r="G23" s="69">
        <f t="shared" si="3"/>
        <v>3.8440000000000003</v>
      </c>
      <c r="H23" s="74">
        <v>5.3739999999999997</v>
      </c>
      <c r="I23" s="74">
        <v>1.728</v>
      </c>
      <c r="J23" s="69">
        <f t="shared" si="4"/>
        <v>7.1019999999999994</v>
      </c>
      <c r="K23" s="69">
        <f t="shared" si="5"/>
        <v>15.529</v>
      </c>
      <c r="L23" s="70"/>
      <c r="M23" s="71"/>
      <c r="N23" s="71"/>
      <c r="P23" s="58"/>
    </row>
    <row r="24" spans="1:16" x14ac:dyDescent="0.3">
      <c r="A24" s="79" t="s">
        <v>104</v>
      </c>
      <c r="B24" s="69">
        <f>SUM(B19:B23)</f>
        <v>15.038</v>
      </c>
      <c r="C24" s="69">
        <f>SUM(C19:C23)</f>
        <v>7.5190000000000001</v>
      </c>
      <c r="D24" s="69">
        <f t="shared" si="2"/>
        <v>22.557000000000002</v>
      </c>
      <c r="E24" s="69">
        <f t="shared" ref="E24:F24" si="10">SUM(E19:E23)</f>
        <v>14.787000000000001</v>
      </c>
      <c r="F24" s="69">
        <f t="shared" si="10"/>
        <v>6.944</v>
      </c>
      <c r="G24" s="69">
        <f t="shared" si="3"/>
        <v>21.731000000000002</v>
      </c>
      <c r="H24" s="69">
        <f t="shared" ref="H24:I24" si="11">SUM(H19:H23)</f>
        <v>27.737999999999996</v>
      </c>
      <c r="I24" s="69">
        <f t="shared" si="11"/>
        <v>8.9160000000000004</v>
      </c>
      <c r="J24" s="69">
        <f t="shared" si="4"/>
        <v>36.653999999999996</v>
      </c>
      <c r="K24" s="69">
        <f t="shared" si="5"/>
        <v>80.942000000000007</v>
      </c>
      <c r="L24" s="70"/>
      <c r="M24" s="71"/>
      <c r="N24" s="71"/>
      <c r="P24" s="58"/>
    </row>
    <row r="25" spans="1:16" x14ac:dyDescent="0.3">
      <c r="A25" s="72" t="s">
        <v>14</v>
      </c>
      <c r="B25" s="74">
        <v>2.7269999999999999</v>
      </c>
      <c r="C25" s="74">
        <v>1.363</v>
      </c>
      <c r="D25" s="69">
        <f t="shared" si="2"/>
        <v>4.09</v>
      </c>
      <c r="E25" s="74">
        <v>3.6509999999999998</v>
      </c>
      <c r="F25" s="74">
        <v>1.714</v>
      </c>
      <c r="G25" s="69">
        <f t="shared" si="3"/>
        <v>5.3650000000000002</v>
      </c>
      <c r="H25" s="80"/>
      <c r="I25" s="80"/>
      <c r="J25" s="69">
        <f t="shared" si="4"/>
        <v>0</v>
      </c>
      <c r="K25" s="69">
        <f t="shared" si="5"/>
        <v>9.4550000000000001</v>
      </c>
      <c r="L25" s="70"/>
      <c r="M25" s="71"/>
      <c r="N25" s="71"/>
      <c r="P25" s="58"/>
    </row>
    <row r="26" spans="1:16" x14ac:dyDescent="0.3">
      <c r="A26" s="72" t="s">
        <v>105</v>
      </c>
      <c r="B26" s="74">
        <v>2.585</v>
      </c>
      <c r="C26" s="74">
        <v>1.2929999999999999</v>
      </c>
      <c r="D26" s="69">
        <f t="shared" si="2"/>
        <v>3.8780000000000001</v>
      </c>
      <c r="E26" s="74">
        <v>2.1259999999999999</v>
      </c>
      <c r="F26" s="74">
        <v>0.998</v>
      </c>
      <c r="G26" s="69">
        <f t="shared" si="3"/>
        <v>3.1239999999999997</v>
      </c>
      <c r="H26" s="80"/>
      <c r="I26" s="80"/>
      <c r="J26" s="69">
        <f t="shared" si="4"/>
        <v>0</v>
      </c>
      <c r="K26" s="69">
        <f t="shared" si="5"/>
        <v>7.0019999999999998</v>
      </c>
      <c r="L26" s="70"/>
      <c r="M26" s="71"/>
      <c r="N26" s="71"/>
      <c r="P26" s="58"/>
    </row>
    <row r="27" spans="1:16" x14ac:dyDescent="0.3">
      <c r="A27" s="72" t="s">
        <v>106</v>
      </c>
      <c r="B27" s="74">
        <v>1.6259999999999999</v>
      </c>
      <c r="C27" s="74">
        <v>0.81299999999999994</v>
      </c>
      <c r="D27" s="69">
        <f t="shared" si="2"/>
        <v>2.4390000000000001</v>
      </c>
      <c r="E27" s="74">
        <v>1.7070000000000001</v>
      </c>
      <c r="F27" s="74">
        <v>0.80200000000000005</v>
      </c>
      <c r="G27" s="69">
        <f t="shared" si="3"/>
        <v>2.5090000000000003</v>
      </c>
      <c r="H27" s="74">
        <v>5.1440000000000001</v>
      </c>
      <c r="I27" s="74">
        <v>1.653</v>
      </c>
      <c r="J27" s="69">
        <f t="shared" si="4"/>
        <v>6.7970000000000006</v>
      </c>
      <c r="K27" s="69">
        <f t="shared" si="5"/>
        <v>11.745000000000001</v>
      </c>
      <c r="L27" s="70"/>
      <c r="M27" s="71"/>
      <c r="N27" s="71"/>
      <c r="P27" s="58"/>
    </row>
    <row r="28" spans="1:16" x14ac:dyDescent="0.3">
      <c r="A28" s="72" t="s">
        <v>107</v>
      </c>
      <c r="B28" s="74">
        <v>1.6870000000000001</v>
      </c>
      <c r="C28" s="74">
        <v>0.84399999999999997</v>
      </c>
      <c r="D28" s="69">
        <f t="shared" si="2"/>
        <v>2.5310000000000001</v>
      </c>
      <c r="E28" s="74">
        <v>3.5990000000000002</v>
      </c>
      <c r="F28" s="74">
        <v>1.69</v>
      </c>
      <c r="G28" s="69">
        <f t="shared" si="3"/>
        <v>5.2889999999999997</v>
      </c>
      <c r="H28" s="74">
        <v>6.5659999999999998</v>
      </c>
      <c r="I28" s="74">
        <v>2.1110000000000002</v>
      </c>
      <c r="J28" s="69">
        <f t="shared" si="4"/>
        <v>8.6769999999999996</v>
      </c>
      <c r="K28" s="69">
        <f t="shared" si="5"/>
        <v>16.497</v>
      </c>
      <c r="L28" s="70"/>
      <c r="M28" s="71"/>
      <c r="N28" s="71"/>
      <c r="P28" s="58"/>
    </row>
    <row r="29" spans="1:16" x14ac:dyDescent="0.3">
      <c r="A29" s="72" t="s">
        <v>108</v>
      </c>
      <c r="B29" s="74">
        <v>4.3680000000000003</v>
      </c>
      <c r="C29" s="74">
        <v>4.9139999999999997</v>
      </c>
      <c r="D29" s="69">
        <f t="shared" si="2"/>
        <v>9.282</v>
      </c>
      <c r="E29" s="74">
        <v>5.2220000000000004</v>
      </c>
      <c r="F29" s="74">
        <v>5.4459999999999997</v>
      </c>
      <c r="G29" s="69">
        <f t="shared" si="3"/>
        <v>10.667999999999999</v>
      </c>
      <c r="H29" s="80"/>
      <c r="I29" s="80"/>
      <c r="J29" s="69">
        <f t="shared" si="4"/>
        <v>0</v>
      </c>
      <c r="K29" s="69">
        <f t="shared" si="5"/>
        <v>19.95</v>
      </c>
      <c r="L29" s="70"/>
      <c r="M29" s="71"/>
      <c r="N29" s="71"/>
      <c r="P29" s="58"/>
    </row>
    <row r="30" spans="1:16" x14ac:dyDescent="0.3">
      <c r="A30" s="72" t="s">
        <v>109</v>
      </c>
      <c r="B30" s="74">
        <v>2.4390000000000001</v>
      </c>
      <c r="C30" s="74">
        <v>1.2190000000000001</v>
      </c>
      <c r="D30" s="69">
        <f t="shared" si="2"/>
        <v>3.6580000000000004</v>
      </c>
      <c r="E30" s="74">
        <v>5.0720000000000001</v>
      </c>
      <c r="F30" s="74">
        <v>2.3820000000000001</v>
      </c>
      <c r="G30" s="69">
        <f t="shared" si="3"/>
        <v>7.4540000000000006</v>
      </c>
      <c r="H30" s="80"/>
      <c r="I30" s="80"/>
      <c r="J30" s="69">
        <f t="shared" si="4"/>
        <v>0</v>
      </c>
      <c r="K30" s="69">
        <f t="shared" si="5"/>
        <v>11.112000000000002</v>
      </c>
      <c r="L30" s="70"/>
      <c r="M30" s="71"/>
      <c r="N30" s="71"/>
      <c r="P30" s="58"/>
    </row>
    <row r="31" spans="1:16" x14ac:dyDescent="0.3">
      <c r="A31" s="79" t="s">
        <v>110</v>
      </c>
      <c r="B31" s="69">
        <f>SUM(B25:B30)</f>
        <v>15.431999999999999</v>
      </c>
      <c r="C31" s="69">
        <f>SUM(C25:C30)</f>
        <v>10.446</v>
      </c>
      <c r="D31" s="69">
        <f t="shared" si="2"/>
        <v>25.878</v>
      </c>
      <c r="E31" s="69">
        <f>SUM(E25:E30)</f>
        <v>21.376999999999999</v>
      </c>
      <c r="F31" s="69">
        <f>SUM(F25:F30)</f>
        <v>13.031999999999998</v>
      </c>
      <c r="G31" s="69">
        <f t="shared" si="3"/>
        <v>34.408999999999999</v>
      </c>
      <c r="H31" s="69">
        <f>SUM(H25:H30)</f>
        <v>11.71</v>
      </c>
      <c r="I31" s="69">
        <f>SUM(I25:I30)</f>
        <v>3.7640000000000002</v>
      </c>
      <c r="J31" s="69">
        <f t="shared" si="4"/>
        <v>15.474</v>
      </c>
      <c r="K31" s="69">
        <f t="shared" si="5"/>
        <v>75.760999999999996</v>
      </c>
      <c r="L31" s="70"/>
      <c r="M31" s="71"/>
      <c r="N31" s="71"/>
      <c r="P31" s="58"/>
    </row>
    <row r="33" spans="2:10" x14ac:dyDescent="0.3">
      <c r="E33" s="64"/>
      <c r="F33" s="64"/>
    </row>
    <row r="34" spans="2:10" x14ac:dyDescent="0.3">
      <c r="B34" s="64"/>
      <c r="C34" s="64"/>
      <c r="D34" s="64"/>
      <c r="E34" s="64"/>
      <c r="F34" s="64"/>
      <c r="G34" s="64"/>
      <c r="H34" s="64"/>
      <c r="I34" s="64"/>
      <c r="J34" s="64"/>
    </row>
    <row r="35" spans="2:10" x14ac:dyDescent="0.3">
      <c r="B35" s="81"/>
      <c r="C35" s="81"/>
      <c r="D35" s="81"/>
      <c r="E35" s="82"/>
      <c r="F35" s="82"/>
    </row>
    <row r="36" spans="2:10" x14ac:dyDescent="0.3">
      <c r="B36" s="82"/>
      <c r="C36" s="82"/>
      <c r="D36" s="82"/>
      <c r="E36" s="82"/>
      <c r="F36" s="82"/>
    </row>
    <row r="37" spans="2:10" x14ac:dyDescent="0.3">
      <c r="B37" s="82"/>
      <c r="C37" s="82"/>
      <c r="D37" s="82"/>
      <c r="E37" s="82"/>
      <c r="F37" s="82"/>
    </row>
    <row r="38" spans="2:10" x14ac:dyDescent="0.3">
      <c r="B38" s="82"/>
      <c r="C38" s="82"/>
      <c r="D38" s="82"/>
      <c r="E38" s="82"/>
      <c r="F38" s="8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8"/>
  <sheetViews>
    <sheetView workbookViewId="0">
      <selection activeCell="B25" sqref="B25:G25"/>
    </sheetView>
  </sheetViews>
  <sheetFormatPr defaultRowHeight="14.4" x14ac:dyDescent="0.3"/>
  <cols>
    <col min="1" max="1" width="31.6640625" customWidth="1"/>
    <col min="2" max="4" width="17" customWidth="1"/>
    <col min="5" max="5" width="16.6640625" customWidth="1"/>
    <col min="6" max="6" width="15.33203125" customWidth="1"/>
    <col min="7" max="10" width="16" customWidth="1"/>
    <col min="11" max="11" width="13" customWidth="1"/>
    <col min="12" max="12" width="8.6640625" style="58"/>
    <col min="260" max="260" width="26.5546875" customWidth="1"/>
    <col min="261" max="261" width="0" hidden="1" customWidth="1"/>
    <col min="262" max="263" width="14.33203125" customWidth="1"/>
    <col min="264" max="264" width="13.5546875" customWidth="1"/>
    <col min="265" max="265" width="0" hidden="1" customWidth="1"/>
    <col min="266" max="266" width="10.6640625" bestFit="1" customWidth="1"/>
    <col min="267" max="267" width="11.44140625" bestFit="1" customWidth="1"/>
    <col min="516" max="516" width="26.5546875" customWidth="1"/>
    <col min="517" max="517" width="0" hidden="1" customWidth="1"/>
    <col min="518" max="519" width="14.33203125" customWidth="1"/>
    <col min="520" max="520" width="13.5546875" customWidth="1"/>
    <col min="521" max="521" width="0" hidden="1" customWidth="1"/>
    <col min="522" max="522" width="10.6640625" bestFit="1" customWidth="1"/>
    <col min="523" max="523" width="11.44140625" bestFit="1" customWidth="1"/>
    <col min="772" max="772" width="26.5546875" customWidth="1"/>
    <col min="773" max="773" width="0" hidden="1" customWidth="1"/>
    <col min="774" max="775" width="14.33203125" customWidth="1"/>
    <col min="776" max="776" width="13.5546875" customWidth="1"/>
    <col min="777" max="777" width="0" hidden="1" customWidth="1"/>
    <col min="778" max="778" width="10.6640625" bestFit="1" customWidth="1"/>
    <col min="779" max="779" width="11.44140625" bestFit="1" customWidth="1"/>
    <col min="1028" max="1028" width="26.5546875" customWidth="1"/>
    <col min="1029" max="1029" width="0" hidden="1" customWidth="1"/>
    <col min="1030" max="1031" width="14.33203125" customWidth="1"/>
    <col min="1032" max="1032" width="13.5546875" customWidth="1"/>
    <col min="1033" max="1033" width="0" hidden="1" customWidth="1"/>
    <col min="1034" max="1034" width="10.6640625" bestFit="1" customWidth="1"/>
    <col min="1035" max="1035" width="11.44140625" bestFit="1" customWidth="1"/>
    <col min="1284" max="1284" width="26.5546875" customWidth="1"/>
    <col min="1285" max="1285" width="0" hidden="1" customWidth="1"/>
    <col min="1286" max="1287" width="14.33203125" customWidth="1"/>
    <col min="1288" max="1288" width="13.5546875" customWidth="1"/>
    <col min="1289" max="1289" width="0" hidden="1" customWidth="1"/>
    <col min="1290" max="1290" width="10.6640625" bestFit="1" customWidth="1"/>
    <col min="1291" max="1291" width="11.44140625" bestFit="1" customWidth="1"/>
    <col min="1540" max="1540" width="26.5546875" customWidth="1"/>
    <col min="1541" max="1541" width="0" hidden="1" customWidth="1"/>
    <col min="1542" max="1543" width="14.33203125" customWidth="1"/>
    <col min="1544" max="1544" width="13.5546875" customWidth="1"/>
    <col min="1545" max="1545" width="0" hidden="1" customWidth="1"/>
    <col min="1546" max="1546" width="10.6640625" bestFit="1" customWidth="1"/>
    <col min="1547" max="1547" width="11.44140625" bestFit="1" customWidth="1"/>
    <col min="1796" max="1796" width="26.5546875" customWidth="1"/>
    <col min="1797" max="1797" width="0" hidden="1" customWidth="1"/>
    <col min="1798" max="1799" width="14.33203125" customWidth="1"/>
    <col min="1800" max="1800" width="13.5546875" customWidth="1"/>
    <col min="1801" max="1801" width="0" hidden="1" customWidth="1"/>
    <col min="1802" max="1802" width="10.6640625" bestFit="1" customWidth="1"/>
    <col min="1803" max="1803" width="11.44140625" bestFit="1" customWidth="1"/>
    <col min="2052" max="2052" width="26.5546875" customWidth="1"/>
    <col min="2053" max="2053" width="0" hidden="1" customWidth="1"/>
    <col min="2054" max="2055" width="14.33203125" customWidth="1"/>
    <col min="2056" max="2056" width="13.5546875" customWidth="1"/>
    <col min="2057" max="2057" width="0" hidden="1" customWidth="1"/>
    <col min="2058" max="2058" width="10.6640625" bestFit="1" customWidth="1"/>
    <col min="2059" max="2059" width="11.44140625" bestFit="1" customWidth="1"/>
    <col min="2308" max="2308" width="26.5546875" customWidth="1"/>
    <col min="2309" max="2309" width="0" hidden="1" customWidth="1"/>
    <col min="2310" max="2311" width="14.33203125" customWidth="1"/>
    <col min="2312" max="2312" width="13.5546875" customWidth="1"/>
    <col min="2313" max="2313" width="0" hidden="1" customWidth="1"/>
    <col min="2314" max="2314" width="10.6640625" bestFit="1" customWidth="1"/>
    <col min="2315" max="2315" width="11.44140625" bestFit="1" customWidth="1"/>
    <col min="2564" max="2564" width="26.5546875" customWidth="1"/>
    <col min="2565" max="2565" width="0" hidden="1" customWidth="1"/>
    <col min="2566" max="2567" width="14.33203125" customWidth="1"/>
    <col min="2568" max="2568" width="13.5546875" customWidth="1"/>
    <col min="2569" max="2569" width="0" hidden="1" customWidth="1"/>
    <col min="2570" max="2570" width="10.6640625" bestFit="1" customWidth="1"/>
    <col min="2571" max="2571" width="11.44140625" bestFit="1" customWidth="1"/>
    <col min="2820" max="2820" width="26.5546875" customWidth="1"/>
    <col min="2821" max="2821" width="0" hidden="1" customWidth="1"/>
    <col min="2822" max="2823" width="14.33203125" customWidth="1"/>
    <col min="2824" max="2824" width="13.5546875" customWidth="1"/>
    <col min="2825" max="2825" width="0" hidden="1" customWidth="1"/>
    <col min="2826" max="2826" width="10.6640625" bestFit="1" customWidth="1"/>
    <col min="2827" max="2827" width="11.44140625" bestFit="1" customWidth="1"/>
    <col min="3076" max="3076" width="26.5546875" customWidth="1"/>
    <col min="3077" max="3077" width="0" hidden="1" customWidth="1"/>
    <col min="3078" max="3079" width="14.33203125" customWidth="1"/>
    <col min="3080" max="3080" width="13.5546875" customWidth="1"/>
    <col min="3081" max="3081" width="0" hidden="1" customWidth="1"/>
    <col min="3082" max="3082" width="10.6640625" bestFit="1" customWidth="1"/>
    <col min="3083" max="3083" width="11.44140625" bestFit="1" customWidth="1"/>
    <col min="3332" max="3332" width="26.5546875" customWidth="1"/>
    <col min="3333" max="3333" width="0" hidden="1" customWidth="1"/>
    <col min="3334" max="3335" width="14.33203125" customWidth="1"/>
    <col min="3336" max="3336" width="13.5546875" customWidth="1"/>
    <col min="3337" max="3337" width="0" hidden="1" customWidth="1"/>
    <col min="3338" max="3338" width="10.6640625" bestFit="1" customWidth="1"/>
    <col min="3339" max="3339" width="11.44140625" bestFit="1" customWidth="1"/>
    <col min="3588" max="3588" width="26.5546875" customWidth="1"/>
    <col min="3589" max="3589" width="0" hidden="1" customWidth="1"/>
    <col min="3590" max="3591" width="14.33203125" customWidth="1"/>
    <col min="3592" max="3592" width="13.5546875" customWidth="1"/>
    <col min="3593" max="3593" width="0" hidden="1" customWidth="1"/>
    <col min="3594" max="3594" width="10.6640625" bestFit="1" customWidth="1"/>
    <col min="3595" max="3595" width="11.44140625" bestFit="1" customWidth="1"/>
    <col min="3844" max="3844" width="26.5546875" customWidth="1"/>
    <col min="3845" max="3845" width="0" hidden="1" customWidth="1"/>
    <col min="3846" max="3847" width="14.33203125" customWidth="1"/>
    <col min="3848" max="3848" width="13.5546875" customWidth="1"/>
    <col min="3849" max="3849" width="0" hidden="1" customWidth="1"/>
    <col min="3850" max="3850" width="10.6640625" bestFit="1" customWidth="1"/>
    <col min="3851" max="3851" width="11.44140625" bestFit="1" customWidth="1"/>
    <col min="4100" max="4100" width="26.5546875" customWidth="1"/>
    <col min="4101" max="4101" width="0" hidden="1" customWidth="1"/>
    <col min="4102" max="4103" width="14.33203125" customWidth="1"/>
    <col min="4104" max="4104" width="13.5546875" customWidth="1"/>
    <col min="4105" max="4105" width="0" hidden="1" customWidth="1"/>
    <col min="4106" max="4106" width="10.6640625" bestFit="1" customWidth="1"/>
    <col min="4107" max="4107" width="11.44140625" bestFit="1" customWidth="1"/>
    <col min="4356" max="4356" width="26.5546875" customWidth="1"/>
    <col min="4357" max="4357" width="0" hidden="1" customWidth="1"/>
    <col min="4358" max="4359" width="14.33203125" customWidth="1"/>
    <col min="4360" max="4360" width="13.5546875" customWidth="1"/>
    <col min="4361" max="4361" width="0" hidden="1" customWidth="1"/>
    <col min="4362" max="4362" width="10.6640625" bestFit="1" customWidth="1"/>
    <col min="4363" max="4363" width="11.44140625" bestFit="1" customWidth="1"/>
    <col min="4612" max="4612" width="26.5546875" customWidth="1"/>
    <col min="4613" max="4613" width="0" hidden="1" customWidth="1"/>
    <col min="4614" max="4615" width="14.33203125" customWidth="1"/>
    <col min="4616" max="4616" width="13.5546875" customWidth="1"/>
    <col min="4617" max="4617" width="0" hidden="1" customWidth="1"/>
    <col min="4618" max="4618" width="10.6640625" bestFit="1" customWidth="1"/>
    <col min="4619" max="4619" width="11.44140625" bestFit="1" customWidth="1"/>
    <col min="4868" max="4868" width="26.5546875" customWidth="1"/>
    <col min="4869" max="4869" width="0" hidden="1" customWidth="1"/>
    <col min="4870" max="4871" width="14.33203125" customWidth="1"/>
    <col min="4872" max="4872" width="13.5546875" customWidth="1"/>
    <col min="4873" max="4873" width="0" hidden="1" customWidth="1"/>
    <col min="4874" max="4874" width="10.6640625" bestFit="1" customWidth="1"/>
    <col min="4875" max="4875" width="11.44140625" bestFit="1" customWidth="1"/>
    <col min="5124" max="5124" width="26.5546875" customWidth="1"/>
    <col min="5125" max="5125" width="0" hidden="1" customWidth="1"/>
    <col min="5126" max="5127" width="14.33203125" customWidth="1"/>
    <col min="5128" max="5128" width="13.5546875" customWidth="1"/>
    <col min="5129" max="5129" width="0" hidden="1" customWidth="1"/>
    <col min="5130" max="5130" width="10.6640625" bestFit="1" customWidth="1"/>
    <col min="5131" max="5131" width="11.44140625" bestFit="1" customWidth="1"/>
    <col min="5380" max="5380" width="26.5546875" customWidth="1"/>
    <col min="5381" max="5381" width="0" hidden="1" customWidth="1"/>
    <col min="5382" max="5383" width="14.33203125" customWidth="1"/>
    <col min="5384" max="5384" width="13.5546875" customWidth="1"/>
    <col min="5385" max="5385" width="0" hidden="1" customWidth="1"/>
    <col min="5386" max="5386" width="10.6640625" bestFit="1" customWidth="1"/>
    <col min="5387" max="5387" width="11.44140625" bestFit="1" customWidth="1"/>
    <col min="5636" max="5636" width="26.5546875" customWidth="1"/>
    <col min="5637" max="5637" width="0" hidden="1" customWidth="1"/>
    <col min="5638" max="5639" width="14.33203125" customWidth="1"/>
    <col min="5640" max="5640" width="13.5546875" customWidth="1"/>
    <col min="5641" max="5641" width="0" hidden="1" customWidth="1"/>
    <col min="5642" max="5642" width="10.6640625" bestFit="1" customWidth="1"/>
    <col min="5643" max="5643" width="11.44140625" bestFit="1" customWidth="1"/>
    <col min="5892" max="5892" width="26.5546875" customWidth="1"/>
    <col min="5893" max="5893" width="0" hidden="1" customWidth="1"/>
    <col min="5894" max="5895" width="14.33203125" customWidth="1"/>
    <col min="5896" max="5896" width="13.5546875" customWidth="1"/>
    <col min="5897" max="5897" width="0" hidden="1" customWidth="1"/>
    <col min="5898" max="5898" width="10.6640625" bestFit="1" customWidth="1"/>
    <col min="5899" max="5899" width="11.44140625" bestFit="1" customWidth="1"/>
    <col min="6148" max="6148" width="26.5546875" customWidth="1"/>
    <col min="6149" max="6149" width="0" hidden="1" customWidth="1"/>
    <col min="6150" max="6151" width="14.33203125" customWidth="1"/>
    <col min="6152" max="6152" width="13.5546875" customWidth="1"/>
    <col min="6153" max="6153" width="0" hidden="1" customWidth="1"/>
    <col min="6154" max="6154" width="10.6640625" bestFit="1" customWidth="1"/>
    <col min="6155" max="6155" width="11.44140625" bestFit="1" customWidth="1"/>
    <col min="6404" max="6404" width="26.5546875" customWidth="1"/>
    <col min="6405" max="6405" width="0" hidden="1" customWidth="1"/>
    <col min="6406" max="6407" width="14.33203125" customWidth="1"/>
    <col min="6408" max="6408" width="13.5546875" customWidth="1"/>
    <col min="6409" max="6409" width="0" hidden="1" customWidth="1"/>
    <col min="6410" max="6410" width="10.6640625" bestFit="1" customWidth="1"/>
    <col min="6411" max="6411" width="11.44140625" bestFit="1" customWidth="1"/>
    <col min="6660" max="6660" width="26.5546875" customWidth="1"/>
    <col min="6661" max="6661" width="0" hidden="1" customWidth="1"/>
    <col min="6662" max="6663" width="14.33203125" customWidth="1"/>
    <col min="6664" max="6664" width="13.5546875" customWidth="1"/>
    <col min="6665" max="6665" width="0" hidden="1" customWidth="1"/>
    <col min="6666" max="6666" width="10.6640625" bestFit="1" customWidth="1"/>
    <col min="6667" max="6667" width="11.44140625" bestFit="1" customWidth="1"/>
    <col min="6916" max="6916" width="26.5546875" customWidth="1"/>
    <col min="6917" max="6917" width="0" hidden="1" customWidth="1"/>
    <col min="6918" max="6919" width="14.33203125" customWidth="1"/>
    <col min="6920" max="6920" width="13.5546875" customWidth="1"/>
    <col min="6921" max="6921" width="0" hidden="1" customWidth="1"/>
    <col min="6922" max="6922" width="10.6640625" bestFit="1" customWidth="1"/>
    <col min="6923" max="6923" width="11.44140625" bestFit="1" customWidth="1"/>
    <col min="7172" max="7172" width="26.5546875" customWidth="1"/>
    <col min="7173" max="7173" width="0" hidden="1" customWidth="1"/>
    <col min="7174" max="7175" width="14.33203125" customWidth="1"/>
    <col min="7176" max="7176" width="13.5546875" customWidth="1"/>
    <col min="7177" max="7177" width="0" hidden="1" customWidth="1"/>
    <col min="7178" max="7178" width="10.6640625" bestFit="1" customWidth="1"/>
    <col min="7179" max="7179" width="11.44140625" bestFit="1" customWidth="1"/>
    <col min="7428" max="7428" width="26.5546875" customWidth="1"/>
    <col min="7429" max="7429" width="0" hidden="1" customWidth="1"/>
    <col min="7430" max="7431" width="14.33203125" customWidth="1"/>
    <col min="7432" max="7432" width="13.5546875" customWidth="1"/>
    <col min="7433" max="7433" width="0" hidden="1" customWidth="1"/>
    <col min="7434" max="7434" width="10.6640625" bestFit="1" customWidth="1"/>
    <col min="7435" max="7435" width="11.44140625" bestFit="1" customWidth="1"/>
    <col min="7684" max="7684" width="26.5546875" customWidth="1"/>
    <col min="7685" max="7685" width="0" hidden="1" customWidth="1"/>
    <col min="7686" max="7687" width="14.33203125" customWidth="1"/>
    <col min="7688" max="7688" width="13.5546875" customWidth="1"/>
    <col min="7689" max="7689" width="0" hidden="1" customWidth="1"/>
    <col min="7690" max="7690" width="10.6640625" bestFit="1" customWidth="1"/>
    <col min="7691" max="7691" width="11.44140625" bestFit="1" customWidth="1"/>
    <col min="7940" max="7940" width="26.5546875" customWidth="1"/>
    <col min="7941" max="7941" width="0" hidden="1" customWidth="1"/>
    <col min="7942" max="7943" width="14.33203125" customWidth="1"/>
    <col min="7944" max="7944" width="13.5546875" customWidth="1"/>
    <col min="7945" max="7945" width="0" hidden="1" customWidth="1"/>
    <col min="7946" max="7946" width="10.6640625" bestFit="1" customWidth="1"/>
    <col min="7947" max="7947" width="11.44140625" bestFit="1" customWidth="1"/>
    <col min="8196" max="8196" width="26.5546875" customWidth="1"/>
    <col min="8197" max="8197" width="0" hidden="1" customWidth="1"/>
    <col min="8198" max="8199" width="14.33203125" customWidth="1"/>
    <col min="8200" max="8200" width="13.5546875" customWidth="1"/>
    <col min="8201" max="8201" width="0" hidden="1" customWidth="1"/>
    <col min="8202" max="8202" width="10.6640625" bestFit="1" customWidth="1"/>
    <col min="8203" max="8203" width="11.44140625" bestFit="1" customWidth="1"/>
    <col min="8452" max="8452" width="26.5546875" customWidth="1"/>
    <col min="8453" max="8453" width="0" hidden="1" customWidth="1"/>
    <col min="8454" max="8455" width="14.33203125" customWidth="1"/>
    <col min="8456" max="8456" width="13.5546875" customWidth="1"/>
    <col min="8457" max="8457" width="0" hidden="1" customWidth="1"/>
    <col min="8458" max="8458" width="10.6640625" bestFit="1" customWidth="1"/>
    <col min="8459" max="8459" width="11.44140625" bestFit="1" customWidth="1"/>
    <col min="8708" max="8708" width="26.5546875" customWidth="1"/>
    <col min="8709" max="8709" width="0" hidden="1" customWidth="1"/>
    <col min="8710" max="8711" width="14.33203125" customWidth="1"/>
    <col min="8712" max="8712" width="13.5546875" customWidth="1"/>
    <col min="8713" max="8713" width="0" hidden="1" customWidth="1"/>
    <col min="8714" max="8714" width="10.6640625" bestFit="1" customWidth="1"/>
    <col min="8715" max="8715" width="11.44140625" bestFit="1" customWidth="1"/>
    <col min="8964" max="8964" width="26.5546875" customWidth="1"/>
    <col min="8965" max="8965" width="0" hidden="1" customWidth="1"/>
    <col min="8966" max="8967" width="14.33203125" customWidth="1"/>
    <col min="8968" max="8968" width="13.5546875" customWidth="1"/>
    <col min="8969" max="8969" width="0" hidden="1" customWidth="1"/>
    <col min="8970" max="8970" width="10.6640625" bestFit="1" customWidth="1"/>
    <col min="8971" max="8971" width="11.44140625" bestFit="1" customWidth="1"/>
    <col min="9220" max="9220" width="26.5546875" customWidth="1"/>
    <col min="9221" max="9221" width="0" hidden="1" customWidth="1"/>
    <col min="9222" max="9223" width="14.33203125" customWidth="1"/>
    <col min="9224" max="9224" width="13.5546875" customWidth="1"/>
    <col min="9225" max="9225" width="0" hidden="1" customWidth="1"/>
    <col min="9226" max="9226" width="10.6640625" bestFit="1" customWidth="1"/>
    <col min="9227" max="9227" width="11.44140625" bestFit="1" customWidth="1"/>
    <col min="9476" max="9476" width="26.5546875" customWidth="1"/>
    <col min="9477" max="9477" width="0" hidden="1" customWidth="1"/>
    <col min="9478" max="9479" width="14.33203125" customWidth="1"/>
    <col min="9480" max="9480" width="13.5546875" customWidth="1"/>
    <col min="9481" max="9481" width="0" hidden="1" customWidth="1"/>
    <col min="9482" max="9482" width="10.6640625" bestFit="1" customWidth="1"/>
    <col min="9483" max="9483" width="11.44140625" bestFit="1" customWidth="1"/>
    <col min="9732" max="9732" width="26.5546875" customWidth="1"/>
    <col min="9733" max="9733" width="0" hidden="1" customWidth="1"/>
    <col min="9734" max="9735" width="14.33203125" customWidth="1"/>
    <col min="9736" max="9736" width="13.5546875" customWidth="1"/>
    <col min="9737" max="9737" width="0" hidden="1" customWidth="1"/>
    <col min="9738" max="9738" width="10.6640625" bestFit="1" customWidth="1"/>
    <col min="9739" max="9739" width="11.44140625" bestFit="1" customWidth="1"/>
    <col min="9988" max="9988" width="26.5546875" customWidth="1"/>
    <col min="9989" max="9989" width="0" hidden="1" customWidth="1"/>
    <col min="9990" max="9991" width="14.33203125" customWidth="1"/>
    <col min="9992" max="9992" width="13.5546875" customWidth="1"/>
    <col min="9993" max="9993" width="0" hidden="1" customWidth="1"/>
    <col min="9994" max="9994" width="10.6640625" bestFit="1" customWidth="1"/>
    <col min="9995" max="9995" width="11.44140625" bestFit="1" customWidth="1"/>
    <col min="10244" max="10244" width="26.5546875" customWidth="1"/>
    <col min="10245" max="10245" width="0" hidden="1" customWidth="1"/>
    <col min="10246" max="10247" width="14.33203125" customWidth="1"/>
    <col min="10248" max="10248" width="13.5546875" customWidth="1"/>
    <col min="10249" max="10249" width="0" hidden="1" customWidth="1"/>
    <col min="10250" max="10250" width="10.6640625" bestFit="1" customWidth="1"/>
    <col min="10251" max="10251" width="11.44140625" bestFit="1" customWidth="1"/>
    <col min="10500" max="10500" width="26.5546875" customWidth="1"/>
    <col min="10501" max="10501" width="0" hidden="1" customWidth="1"/>
    <col min="10502" max="10503" width="14.33203125" customWidth="1"/>
    <col min="10504" max="10504" width="13.5546875" customWidth="1"/>
    <col min="10505" max="10505" width="0" hidden="1" customWidth="1"/>
    <col min="10506" max="10506" width="10.6640625" bestFit="1" customWidth="1"/>
    <col min="10507" max="10507" width="11.44140625" bestFit="1" customWidth="1"/>
    <col min="10756" max="10756" width="26.5546875" customWidth="1"/>
    <col min="10757" max="10757" width="0" hidden="1" customWidth="1"/>
    <col min="10758" max="10759" width="14.33203125" customWidth="1"/>
    <col min="10760" max="10760" width="13.5546875" customWidth="1"/>
    <col min="10761" max="10761" width="0" hidden="1" customWidth="1"/>
    <col min="10762" max="10762" width="10.6640625" bestFit="1" customWidth="1"/>
    <col min="10763" max="10763" width="11.44140625" bestFit="1" customWidth="1"/>
    <col min="11012" max="11012" width="26.5546875" customWidth="1"/>
    <col min="11013" max="11013" width="0" hidden="1" customWidth="1"/>
    <col min="11014" max="11015" width="14.33203125" customWidth="1"/>
    <col min="11016" max="11016" width="13.5546875" customWidth="1"/>
    <col min="11017" max="11017" width="0" hidden="1" customWidth="1"/>
    <col min="11018" max="11018" width="10.6640625" bestFit="1" customWidth="1"/>
    <col min="11019" max="11019" width="11.44140625" bestFit="1" customWidth="1"/>
    <col min="11268" max="11268" width="26.5546875" customWidth="1"/>
    <col min="11269" max="11269" width="0" hidden="1" customWidth="1"/>
    <col min="11270" max="11271" width="14.33203125" customWidth="1"/>
    <col min="11272" max="11272" width="13.5546875" customWidth="1"/>
    <col min="11273" max="11273" width="0" hidden="1" customWidth="1"/>
    <col min="11274" max="11274" width="10.6640625" bestFit="1" customWidth="1"/>
    <col min="11275" max="11275" width="11.44140625" bestFit="1" customWidth="1"/>
    <col min="11524" max="11524" width="26.5546875" customWidth="1"/>
    <col min="11525" max="11525" width="0" hidden="1" customWidth="1"/>
    <col min="11526" max="11527" width="14.33203125" customWidth="1"/>
    <col min="11528" max="11528" width="13.5546875" customWidth="1"/>
    <col min="11529" max="11529" width="0" hidden="1" customWidth="1"/>
    <col min="11530" max="11530" width="10.6640625" bestFit="1" customWidth="1"/>
    <col min="11531" max="11531" width="11.44140625" bestFit="1" customWidth="1"/>
    <col min="11780" max="11780" width="26.5546875" customWidth="1"/>
    <col min="11781" max="11781" width="0" hidden="1" customWidth="1"/>
    <col min="11782" max="11783" width="14.33203125" customWidth="1"/>
    <col min="11784" max="11784" width="13.5546875" customWidth="1"/>
    <col min="11785" max="11785" width="0" hidden="1" customWidth="1"/>
    <col min="11786" max="11786" width="10.6640625" bestFit="1" customWidth="1"/>
    <col min="11787" max="11787" width="11.44140625" bestFit="1" customWidth="1"/>
    <col min="12036" max="12036" width="26.5546875" customWidth="1"/>
    <col min="12037" max="12037" width="0" hidden="1" customWidth="1"/>
    <col min="12038" max="12039" width="14.33203125" customWidth="1"/>
    <col min="12040" max="12040" width="13.5546875" customWidth="1"/>
    <col min="12041" max="12041" width="0" hidden="1" customWidth="1"/>
    <col min="12042" max="12042" width="10.6640625" bestFit="1" customWidth="1"/>
    <col min="12043" max="12043" width="11.44140625" bestFit="1" customWidth="1"/>
    <col min="12292" max="12292" width="26.5546875" customWidth="1"/>
    <col min="12293" max="12293" width="0" hidden="1" customWidth="1"/>
    <col min="12294" max="12295" width="14.33203125" customWidth="1"/>
    <col min="12296" max="12296" width="13.5546875" customWidth="1"/>
    <col min="12297" max="12297" width="0" hidden="1" customWidth="1"/>
    <col min="12298" max="12298" width="10.6640625" bestFit="1" customWidth="1"/>
    <col min="12299" max="12299" width="11.44140625" bestFit="1" customWidth="1"/>
    <col min="12548" max="12548" width="26.5546875" customWidth="1"/>
    <col min="12549" max="12549" width="0" hidden="1" customWidth="1"/>
    <col min="12550" max="12551" width="14.33203125" customWidth="1"/>
    <col min="12552" max="12552" width="13.5546875" customWidth="1"/>
    <col min="12553" max="12553" width="0" hidden="1" customWidth="1"/>
    <col min="12554" max="12554" width="10.6640625" bestFit="1" customWidth="1"/>
    <col min="12555" max="12555" width="11.44140625" bestFit="1" customWidth="1"/>
    <col min="12804" max="12804" width="26.5546875" customWidth="1"/>
    <col min="12805" max="12805" width="0" hidden="1" customWidth="1"/>
    <col min="12806" max="12807" width="14.33203125" customWidth="1"/>
    <col min="12808" max="12808" width="13.5546875" customWidth="1"/>
    <col min="12809" max="12809" width="0" hidden="1" customWidth="1"/>
    <col min="12810" max="12810" width="10.6640625" bestFit="1" customWidth="1"/>
    <col min="12811" max="12811" width="11.44140625" bestFit="1" customWidth="1"/>
    <col min="13060" max="13060" width="26.5546875" customWidth="1"/>
    <col min="13061" max="13061" width="0" hidden="1" customWidth="1"/>
    <col min="13062" max="13063" width="14.33203125" customWidth="1"/>
    <col min="13064" max="13064" width="13.5546875" customWidth="1"/>
    <col min="13065" max="13065" width="0" hidden="1" customWidth="1"/>
    <col min="13066" max="13066" width="10.6640625" bestFit="1" customWidth="1"/>
    <col min="13067" max="13067" width="11.44140625" bestFit="1" customWidth="1"/>
    <col min="13316" max="13316" width="26.5546875" customWidth="1"/>
    <col min="13317" max="13317" width="0" hidden="1" customWidth="1"/>
    <col min="13318" max="13319" width="14.33203125" customWidth="1"/>
    <col min="13320" max="13320" width="13.5546875" customWidth="1"/>
    <col min="13321" max="13321" width="0" hidden="1" customWidth="1"/>
    <col min="13322" max="13322" width="10.6640625" bestFit="1" customWidth="1"/>
    <col min="13323" max="13323" width="11.44140625" bestFit="1" customWidth="1"/>
    <col min="13572" max="13572" width="26.5546875" customWidth="1"/>
    <col min="13573" max="13573" width="0" hidden="1" customWidth="1"/>
    <col min="13574" max="13575" width="14.33203125" customWidth="1"/>
    <col min="13576" max="13576" width="13.5546875" customWidth="1"/>
    <col min="13577" max="13577" width="0" hidden="1" customWidth="1"/>
    <col min="13578" max="13578" width="10.6640625" bestFit="1" customWidth="1"/>
    <col min="13579" max="13579" width="11.44140625" bestFit="1" customWidth="1"/>
    <col min="13828" max="13828" width="26.5546875" customWidth="1"/>
    <col min="13829" max="13829" width="0" hidden="1" customWidth="1"/>
    <col min="13830" max="13831" width="14.33203125" customWidth="1"/>
    <col min="13832" max="13832" width="13.5546875" customWidth="1"/>
    <col min="13833" max="13833" width="0" hidden="1" customWidth="1"/>
    <col min="13834" max="13834" width="10.6640625" bestFit="1" customWidth="1"/>
    <col min="13835" max="13835" width="11.44140625" bestFit="1" customWidth="1"/>
    <col min="14084" max="14084" width="26.5546875" customWidth="1"/>
    <col min="14085" max="14085" width="0" hidden="1" customWidth="1"/>
    <col min="14086" max="14087" width="14.33203125" customWidth="1"/>
    <col min="14088" max="14088" width="13.5546875" customWidth="1"/>
    <col min="14089" max="14089" width="0" hidden="1" customWidth="1"/>
    <col min="14090" max="14090" width="10.6640625" bestFit="1" customWidth="1"/>
    <col min="14091" max="14091" width="11.44140625" bestFit="1" customWidth="1"/>
    <col min="14340" max="14340" width="26.5546875" customWidth="1"/>
    <col min="14341" max="14341" width="0" hidden="1" customWidth="1"/>
    <col min="14342" max="14343" width="14.33203125" customWidth="1"/>
    <col min="14344" max="14344" width="13.5546875" customWidth="1"/>
    <col min="14345" max="14345" width="0" hidden="1" customWidth="1"/>
    <col min="14346" max="14346" width="10.6640625" bestFit="1" customWidth="1"/>
    <col min="14347" max="14347" width="11.44140625" bestFit="1" customWidth="1"/>
    <col min="14596" max="14596" width="26.5546875" customWidth="1"/>
    <col min="14597" max="14597" width="0" hidden="1" customWidth="1"/>
    <col min="14598" max="14599" width="14.33203125" customWidth="1"/>
    <col min="14600" max="14600" width="13.5546875" customWidth="1"/>
    <col min="14601" max="14601" width="0" hidden="1" customWidth="1"/>
    <col min="14602" max="14602" width="10.6640625" bestFit="1" customWidth="1"/>
    <col min="14603" max="14603" width="11.44140625" bestFit="1" customWidth="1"/>
    <col min="14852" max="14852" width="26.5546875" customWidth="1"/>
    <col min="14853" max="14853" width="0" hidden="1" customWidth="1"/>
    <col min="14854" max="14855" width="14.33203125" customWidth="1"/>
    <col min="14856" max="14856" width="13.5546875" customWidth="1"/>
    <col min="14857" max="14857" width="0" hidden="1" customWidth="1"/>
    <col min="14858" max="14858" width="10.6640625" bestFit="1" customWidth="1"/>
    <col min="14859" max="14859" width="11.44140625" bestFit="1" customWidth="1"/>
    <col min="15108" max="15108" width="26.5546875" customWidth="1"/>
    <col min="15109" max="15109" width="0" hidden="1" customWidth="1"/>
    <col min="15110" max="15111" width="14.33203125" customWidth="1"/>
    <col min="15112" max="15112" width="13.5546875" customWidth="1"/>
    <col min="15113" max="15113" width="0" hidden="1" customWidth="1"/>
    <col min="15114" max="15114" width="10.6640625" bestFit="1" customWidth="1"/>
    <col min="15115" max="15115" width="11.44140625" bestFit="1" customWidth="1"/>
    <col min="15364" max="15364" width="26.5546875" customWidth="1"/>
    <col min="15365" max="15365" width="0" hidden="1" customWidth="1"/>
    <col min="15366" max="15367" width="14.33203125" customWidth="1"/>
    <col min="15368" max="15368" width="13.5546875" customWidth="1"/>
    <col min="15369" max="15369" width="0" hidden="1" customWidth="1"/>
    <col min="15370" max="15370" width="10.6640625" bestFit="1" customWidth="1"/>
    <col min="15371" max="15371" width="11.44140625" bestFit="1" customWidth="1"/>
    <col min="15620" max="15620" width="26.5546875" customWidth="1"/>
    <col min="15621" max="15621" width="0" hidden="1" customWidth="1"/>
    <col min="15622" max="15623" width="14.33203125" customWidth="1"/>
    <col min="15624" max="15624" width="13.5546875" customWidth="1"/>
    <col min="15625" max="15625" width="0" hidden="1" customWidth="1"/>
    <col min="15626" max="15626" width="10.6640625" bestFit="1" customWidth="1"/>
    <col min="15627" max="15627" width="11.44140625" bestFit="1" customWidth="1"/>
    <col min="15876" max="15876" width="26.5546875" customWidth="1"/>
    <col min="15877" max="15877" width="0" hidden="1" customWidth="1"/>
    <col min="15878" max="15879" width="14.33203125" customWidth="1"/>
    <col min="15880" max="15880" width="13.5546875" customWidth="1"/>
    <col min="15881" max="15881" width="0" hidden="1" customWidth="1"/>
    <col min="15882" max="15882" width="10.6640625" bestFit="1" customWidth="1"/>
    <col min="15883" max="15883" width="11.44140625" bestFit="1" customWidth="1"/>
    <col min="16132" max="16132" width="26.5546875" customWidth="1"/>
    <col min="16133" max="16133" width="0" hidden="1" customWidth="1"/>
    <col min="16134" max="16135" width="14.33203125" customWidth="1"/>
    <col min="16136" max="16136" width="13.5546875" customWidth="1"/>
    <col min="16137" max="16137" width="0" hidden="1" customWidth="1"/>
    <col min="16138" max="16138" width="10.6640625" bestFit="1" customWidth="1"/>
    <col min="16139" max="16139" width="11.44140625" bestFit="1" customWidth="1"/>
  </cols>
  <sheetData>
    <row r="1" spans="1:16" x14ac:dyDescent="0.3">
      <c r="A1" s="54" t="s">
        <v>77</v>
      </c>
      <c r="E1" s="55"/>
      <c r="F1" s="55"/>
      <c r="G1" s="56">
        <v>44735</v>
      </c>
      <c r="H1" s="56"/>
      <c r="I1" s="56"/>
      <c r="J1" s="56"/>
      <c r="K1" s="57" t="s">
        <v>111</v>
      </c>
    </row>
    <row r="2" spans="1:16" x14ac:dyDescent="0.3">
      <c r="A2" s="59" t="s">
        <v>79</v>
      </c>
      <c r="E2" s="60"/>
      <c r="F2" s="60"/>
      <c r="G2" s="61"/>
      <c r="H2" s="61"/>
      <c r="I2" s="61"/>
      <c r="J2" s="61"/>
    </row>
    <row r="3" spans="1:16" x14ac:dyDescent="0.3">
      <c r="A3" s="54"/>
      <c r="E3" s="55"/>
      <c r="F3" s="55"/>
    </row>
    <row r="4" spans="1:16" x14ac:dyDescent="0.3">
      <c r="A4" s="62" t="s">
        <v>80</v>
      </c>
      <c r="E4" s="55"/>
      <c r="F4" s="55"/>
    </row>
    <row r="5" spans="1:16" x14ac:dyDescent="0.3">
      <c r="A5" s="54"/>
      <c r="E5" s="55"/>
      <c r="F5" s="55"/>
    </row>
    <row r="6" spans="1:16" x14ac:dyDescent="0.3">
      <c r="A6" s="54" t="s">
        <v>112</v>
      </c>
      <c r="E6" s="55"/>
      <c r="F6" s="55"/>
    </row>
    <row r="7" spans="1:16" x14ac:dyDescent="0.3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6" ht="39" customHeight="1" x14ac:dyDescent="0.3">
      <c r="A8" s="65" t="s">
        <v>113</v>
      </c>
      <c r="B8" s="66" t="s">
        <v>83</v>
      </c>
      <c r="C8" s="66" t="s">
        <v>7</v>
      </c>
      <c r="D8" s="66" t="s">
        <v>8</v>
      </c>
      <c r="E8" s="66" t="s">
        <v>84</v>
      </c>
      <c r="F8" s="66" t="s">
        <v>10</v>
      </c>
      <c r="G8" s="66" t="s">
        <v>85</v>
      </c>
      <c r="H8" s="66" t="s">
        <v>86</v>
      </c>
      <c r="I8" s="66" t="s">
        <v>87</v>
      </c>
      <c r="J8" s="66" t="s">
        <v>88</v>
      </c>
      <c r="K8" s="67" t="s">
        <v>22</v>
      </c>
      <c r="M8" s="64"/>
    </row>
    <row r="9" spans="1:16" s="54" customFormat="1" ht="26.4" x14ac:dyDescent="0.25">
      <c r="A9" s="68" t="s">
        <v>89</v>
      </c>
      <c r="B9" s="69">
        <f t="shared" ref="B9:F9" si="0">B14+B18+B24+B31</f>
        <v>108.09400000000002</v>
      </c>
      <c r="C9" s="69">
        <f t="shared" si="0"/>
        <v>57.033000000000001</v>
      </c>
      <c r="D9" s="69">
        <f>B9+C9</f>
        <v>165.12700000000001</v>
      </c>
      <c r="E9" s="69">
        <f t="shared" si="0"/>
        <v>59.828000000000003</v>
      </c>
      <c r="F9" s="69">
        <f t="shared" si="0"/>
        <v>30.385000000000002</v>
      </c>
      <c r="G9" s="69">
        <f>E9+F9</f>
        <v>90.213000000000008</v>
      </c>
      <c r="H9" s="69">
        <f t="shared" ref="H9:I9" si="1">H14+H18+H24+H31</f>
        <v>28.290999999999997</v>
      </c>
      <c r="I9" s="69">
        <f t="shared" si="1"/>
        <v>9.0939999999999994</v>
      </c>
      <c r="J9" s="69">
        <f>H9+I9</f>
        <v>37.384999999999998</v>
      </c>
      <c r="K9" s="69">
        <f>G9+D9+J9</f>
        <v>292.72500000000002</v>
      </c>
      <c r="L9" s="70"/>
      <c r="M9" s="71"/>
      <c r="N9" s="71"/>
    </row>
    <row r="10" spans="1:16" x14ac:dyDescent="0.3">
      <c r="A10" s="72" t="s">
        <v>90</v>
      </c>
      <c r="B10" s="73">
        <v>14.968999999999999</v>
      </c>
      <c r="C10" s="73">
        <v>7.484</v>
      </c>
      <c r="D10" s="69">
        <f t="shared" ref="D10:D31" si="2">B10+C10</f>
        <v>22.452999999999999</v>
      </c>
      <c r="E10" s="73">
        <v>7.8970000000000002</v>
      </c>
      <c r="F10" s="73">
        <v>3.7080000000000002</v>
      </c>
      <c r="G10" s="69">
        <f t="shared" ref="G10:G31" si="3">E10+F10</f>
        <v>11.605</v>
      </c>
      <c r="H10" s="73">
        <v>5.6669999999999998</v>
      </c>
      <c r="I10" s="73">
        <v>1.8220000000000001</v>
      </c>
      <c r="J10" s="69">
        <f>H10+I10</f>
        <v>7.4889999999999999</v>
      </c>
      <c r="K10" s="69">
        <f>G10+D10+J10</f>
        <v>41.546999999999997</v>
      </c>
      <c r="L10" s="70"/>
      <c r="M10" s="71"/>
      <c r="N10" s="71"/>
      <c r="P10" s="58"/>
    </row>
    <row r="11" spans="1:16" x14ac:dyDescent="0.3">
      <c r="A11" s="72" t="s">
        <v>91</v>
      </c>
      <c r="B11" s="73">
        <v>5.9020000000000001</v>
      </c>
      <c r="C11" s="73">
        <v>2.9510000000000001</v>
      </c>
      <c r="D11" s="69">
        <f t="shared" si="2"/>
        <v>8.8529999999999998</v>
      </c>
      <c r="E11" s="73">
        <v>3.452</v>
      </c>
      <c r="F11" s="73">
        <v>1.621</v>
      </c>
      <c r="G11" s="69">
        <f t="shared" si="3"/>
        <v>5.0730000000000004</v>
      </c>
      <c r="H11" s="73">
        <v>0.70699999999999996</v>
      </c>
      <c r="I11" s="73">
        <v>0.22700000000000001</v>
      </c>
      <c r="J11" s="69">
        <f t="shared" ref="J11:J31" si="4">H11+I11</f>
        <v>0.93399999999999994</v>
      </c>
      <c r="K11" s="69">
        <f t="shared" ref="K11:K31" si="5">G11+D11+J11</f>
        <v>14.86</v>
      </c>
      <c r="L11" s="70"/>
      <c r="M11" s="71"/>
      <c r="N11" s="71"/>
      <c r="P11" s="58"/>
    </row>
    <row r="12" spans="1:16" x14ac:dyDescent="0.3">
      <c r="A12" s="72" t="s">
        <v>92</v>
      </c>
      <c r="B12" s="74">
        <v>3.153</v>
      </c>
      <c r="C12" s="74">
        <v>1.577</v>
      </c>
      <c r="D12" s="69">
        <f t="shared" si="2"/>
        <v>4.7300000000000004</v>
      </c>
      <c r="E12" s="74">
        <v>1.401</v>
      </c>
      <c r="F12" s="74">
        <v>0.65800000000000003</v>
      </c>
      <c r="G12" s="69">
        <f t="shared" si="3"/>
        <v>2.0590000000000002</v>
      </c>
      <c r="H12" s="74">
        <v>0.93400000000000005</v>
      </c>
      <c r="I12" s="74">
        <v>0.3</v>
      </c>
      <c r="J12" s="69">
        <f t="shared" si="4"/>
        <v>1.234</v>
      </c>
      <c r="K12" s="69">
        <f t="shared" si="5"/>
        <v>8.0229999999999997</v>
      </c>
      <c r="L12" s="70"/>
      <c r="M12" s="71"/>
      <c r="N12" s="71"/>
      <c r="P12" s="58"/>
    </row>
    <row r="13" spans="1:16" x14ac:dyDescent="0.3">
      <c r="A13" s="75" t="s">
        <v>93</v>
      </c>
      <c r="B13" s="73">
        <v>15.435</v>
      </c>
      <c r="C13" s="73">
        <v>7.718</v>
      </c>
      <c r="D13" s="69">
        <f t="shared" si="2"/>
        <v>23.152999999999999</v>
      </c>
      <c r="E13" s="73">
        <v>4.242</v>
      </c>
      <c r="F13" s="73">
        <v>1.9930000000000001</v>
      </c>
      <c r="G13" s="69">
        <f t="shared" si="3"/>
        <v>6.2350000000000003</v>
      </c>
      <c r="H13" s="73">
        <v>2.9710000000000001</v>
      </c>
      <c r="I13" s="73">
        <v>0.95499999999999996</v>
      </c>
      <c r="J13" s="69">
        <f t="shared" si="4"/>
        <v>3.9260000000000002</v>
      </c>
      <c r="K13" s="69">
        <f t="shared" si="5"/>
        <v>33.314</v>
      </c>
      <c r="L13" s="70"/>
      <c r="M13" s="71"/>
      <c r="N13" s="71"/>
      <c r="P13" s="58"/>
    </row>
    <row r="14" spans="1:16" x14ac:dyDescent="0.3">
      <c r="A14" s="87" t="s">
        <v>94</v>
      </c>
      <c r="B14" s="69">
        <f t="shared" ref="B14:F14" si="6">SUM(B10:B13)</f>
        <v>39.458999999999996</v>
      </c>
      <c r="C14" s="69">
        <f t="shared" si="6"/>
        <v>19.73</v>
      </c>
      <c r="D14" s="69">
        <f t="shared" si="2"/>
        <v>59.188999999999993</v>
      </c>
      <c r="E14" s="69">
        <f t="shared" si="6"/>
        <v>16.992000000000001</v>
      </c>
      <c r="F14" s="69">
        <f t="shared" si="6"/>
        <v>7.9800000000000013</v>
      </c>
      <c r="G14" s="69">
        <f t="shared" si="3"/>
        <v>24.972000000000001</v>
      </c>
      <c r="H14" s="69">
        <f t="shared" ref="H14:I14" si="7">SUM(H10:H13)</f>
        <v>10.279</v>
      </c>
      <c r="I14" s="69">
        <f t="shared" si="7"/>
        <v>3.3039999999999998</v>
      </c>
      <c r="J14" s="69">
        <f t="shared" si="4"/>
        <v>13.583</v>
      </c>
      <c r="K14" s="69">
        <f t="shared" si="5"/>
        <v>97.744</v>
      </c>
      <c r="L14" s="70"/>
      <c r="M14" s="71"/>
      <c r="N14" s="71"/>
      <c r="P14" s="58"/>
    </row>
    <row r="15" spans="1:16" x14ac:dyDescent="0.3">
      <c r="A15" s="75" t="s">
        <v>95</v>
      </c>
      <c r="B15" s="73">
        <v>9.4770000000000003</v>
      </c>
      <c r="C15" s="73">
        <v>4.7389999999999999</v>
      </c>
      <c r="D15" s="69">
        <f t="shared" si="2"/>
        <v>14.216000000000001</v>
      </c>
      <c r="E15" s="73">
        <v>5.5049999999999999</v>
      </c>
      <c r="F15" s="73">
        <v>2.585</v>
      </c>
      <c r="G15" s="69">
        <f t="shared" si="3"/>
        <v>8.09</v>
      </c>
      <c r="H15" s="73">
        <v>2.0579999999999998</v>
      </c>
      <c r="I15" s="73">
        <v>0.66200000000000003</v>
      </c>
      <c r="J15" s="69">
        <f t="shared" si="4"/>
        <v>2.7199999999999998</v>
      </c>
      <c r="K15" s="69">
        <f t="shared" si="5"/>
        <v>25.026</v>
      </c>
      <c r="L15" s="70"/>
      <c r="M15" s="71"/>
      <c r="N15" s="71"/>
      <c r="P15" s="58"/>
    </row>
    <row r="16" spans="1:16" x14ac:dyDescent="0.3">
      <c r="A16" s="75" t="s">
        <v>96</v>
      </c>
      <c r="B16" s="74">
        <v>10.865</v>
      </c>
      <c r="C16" s="74">
        <v>5.4320000000000004</v>
      </c>
      <c r="D16" s="69">
        <f t="shared" si="2"/>
        <v>16.297000000000001</v>
      </c>
      <c r="E16" s="73">
        <v>4.4470000000000001</v>
      </c>
      <c r="F16" s="73">
        <v>2.0880000000000001</v>
      </c>
      <c r="G16" s="69">
        <f t="shared" si="3"/>
        <v>6.5350000000000001</v>
      </c>
      <c r="H16" s="73">
        <v>2.6549999999999998</v>
      </c>
      <c r="I16" s="73">
        <v>0.85399999999999998</v>
      </c>
      <c r="J16" s="69">
        <f t="shared" si="4"/>
        <v>3.5089999999999999</v>
      </c>
      <c r="K16" s="69">
        <f t="shared" si="5"/>
        <v>26.341000000000001</v>
      </c>
      <c r="L16" s="70"/>
      <c r="M16" s="71"/>
      <c r="N16" s="71"/>
      <c r="P16" s="58"/>
    </row>
    <row r="17" spans="1:16" x14ac:dyDescent="0.3">
      <c r="A17" s="77" t="s">
        <v>97</v>
      </c>
      <c r="B17" s="74">
        <v>14.968</v>
      </c>
      <c r="C17" s="74">
        <v>7.484</v>
      </c>
      <c r="D17" s="69">
        <f t="shared" si="2"/>
        <v>22.451999999999998</v>
      </c>
      <c r="E17" s="73">
        <v>5.2140000000000004</v>
      </c>
      <c r="F17" s="73">
        <v>2.448</v>
      </c>
      <c r="G17" s="69">
        <f t="shared" si="3"/>
        <v>7.6620000000000008</v>
      </c>
      <c r="H17" s="73">
        <v>3.9209999999999998</v>
      </c>
      <c r="I17" s="73">
        <v>1.2609999999999999</v>
      </c>
      <c r="J17" s="69">
        <f t="shared" si="4"/>
        <v>5.1819999999999995</v>
      </c>
      <c r="K17" s="69">
        <f t="shared" si="5"/>
        <v>35.295999999999999</v>
      </c>
      <c r="L17" s="70"/>
      <c r="M17" s="71"/>
      <c r="N17" s="71"/>
      <c r="P17" s="58"/>
    </row>
    <row r="18" spans="1:16" x14ac:dyDescent="0.3">
      <c r="A18" s="78" t="s">
        <v>98</v>
      </c>
      <c r="B18" s="69">
        <f t="shared" ref="B18:F18" si="8">SUM(B15:B17)</f>
        <v>35.31</v>
      </c>
      <c r="C18" s="69">
        <f t="shared" si="8"/>
        <v>17.655000000000001</v>
      </c>
      <c r="D18" s="69">
        <f t="shared" si="2"/>
        <v>52.965000000000003</v>
      </c>
      <c r="E18" s="69">
        <f t="shared" si="8"/>
        <v>15.166</v>
      </c>
      <c r="F18" s="69">
        <f t="shared" si="8"/>
        <v>7.1210000000000004</v>
      </c>
      <c r="G18" s="69">
        <f t="shared" si="3"/>
        <v>22.286999999999999</v>
      </c>
      <c r="H18" s="69">
        <f t="shared" ref="H18:I18" si="9">SUM(H15:H17)</f>
        <v>8.6339999999999986</v>
      </c>
      <c r="I18" s="69">
        <f t="shared" si="9"/>
        <v>2.7770000000000001</v>
      </c>
      <c r="J18" s="69">
        <f t="shared" si="4"/>
        <v>11.410999999999998</v>
      </c>
      <c r="K18" s="69">
        <f t="shared" si="5"/>
        <v>86.663000000000011</v>
      </c>
      <c r="L18" s="70"/>
      <c r="M18" s="71"/>
      <c r="N18" s="71"/>
      <c r="P18" s="58"/>
    </row>
    <row r="19" spans="1:16" x14ac:dyDescent="0.3">
      <c r="A19" s="72" t="s">
        <v>99</v>
      </c>
      <c r="B19" s="74">
        <v>3.581</v>
      </c>
      <c r="C19" s="74">
        <v>1.79</v>
      </c>
      <c r="D19" s="69">
        <f t="shared" si="2"/>
        <v>5.3710000000000004</v>
      </c>
      <c r="E19" s="74">
        <v>2.645</v>
      </c>
      <c r="F19" s="74">
        <v>1.242</v>
      </c>
      <c r="G19" s="69">
        <f t="shared" si="3"/>
        <v>3.887</v>
      </c>
      <c r="H19" s="74">
        <v>2.2559999999999998</v>
      </c>
      <c r="I19" s="74">
        <v>0.72499999999999998</v>
      </c>
      <c r="J19" s="69">
        <f t="shared" si="4"/>
        <v>2.9809999999999999</v>
      </c>
      <c r="K19" s="69">
        <f t="shared" si="5"/>
        <v>12.239000000000001</v>
      </c>
      <c r="L19" s="70"/>
      <c r="M19" s="71"/>
      <c r="N19" s="71"/>
      <c r="P19" s="58"/>
    </row>
    <row r="20" spans="1:16" x14ac:dyDescent="0.3">
      <c r="A20" s="72" t="s">
        <v>100</v>
      </c>
      <c r="B20" s="74">
        <v>5.4349999999999996</v>
      </c>
      <c r="C20" s="74">
        <v>2.718</v>
      </c>
      <c r="D20" s="69">
        <f t="shared" si="2"/>
        <v>8.1529999999999987</v>
      </c>
      <c r="E20" s="74">
        <v>1.528</v>
      </c>
      <c r="F20" s="74">
        <v>0.71799999999999997</v>
      </c>
      <c r="G20" s="69">
        <f t="shared" si="3"/>
        <v>2.246</v>
      </c>
      <c r="H20" s="74">
        <v>1.9510000000000001</v>
      </c>
      <c r="I20" s="74">
        <v>0.627</v>
      </c>
      <c r="J20" s="69">
        <f t="shared" si="4"/>
        <v>2.5780000000000003</v>
      </c>
      <c r="K20" s="69">
        <f t="shared" si="5"/>
        <v>12.977</v>
      </c>
      <c r="L20" s="70"/>
      <c r="M20" s="71"/>
      <c r="N20" s="71"/>
      <c r="P20" s="58"/>
    </row>
    <row r="21" spans="1:16" x14ac:dyDescent="0.3">
      <c r="A21" s="72" t="s">
        <v>101</v>
      </c>
      <c r="B21" s="74">
        <v>2.4769999999999999</v>
      </c>
      <c r="C21" s="74">
        <v>1.238</v>
      </c>
      <c r="D21" s="69">
        <f t="shared" si="2"/>
        <v>3.7149999999999999</v>
      </c>
      <c r="E21" s="74">
        <v>3.9649999999999999</v>
      </c>
      <c r="F21" s="74">
        <v>1.8620000000000001</v>
      </c>
      <c r="G21" s="69">
        <f t="shared" si="3"/>
        <v>5.827</v>
      </c>
      <c r="H21" s="74">
        <v>0.20499999999999999</v>
      </c>
      <c r="I21" s="74">
        <v>6.6000000000000003E-2</v>
      </c>
      <c r="J21" s="69">
        <f t="shared" si="4"/>
        <v>0.27100000000000002</v>
      </c>
      <c r="K21" s="69">
        <f t="shared" si="5"/>
        <v>9.8130000000000006</v>
      </c>
      <c r="L21" s="70"/>
      <c r="M21" s="71"/>
      <c r="N21" s="71"/>
      <c r="P21" s="58"/>
    </row>
    <row r="22" spans="1:16" x14ac:dyDescent="0.3">
      <c r="A22" s="72" t="s">
        <v>102</v>
      </c>
      <c r="B22" s="74">
        <v>1.613</v>
      </c>
      <c r="C22" s="74">
        <v>0.80600000000000005</v>
      </c>
      <c r="D22" s="69">
        <f t="shared" si="2"/>
        <v>2.419</v>
      </c>
      <c r="E22" s="74">
        <v>1.1739999999999999</v>
      </c>
      <c r="F22" s="74">
        <v>0.55100000000000005</v>
      </c>
      <c r="G22" s="69">
        <f t="shared" si="3"/>
        <v>1.7250000000000001</v>
      </c>
      <c r="H22" s="74">
        <v>0.90400000000000003</v>
      </c>
      <c r="I22" s="74">
        <v>0.28999999999999998</v>
      </c>
      <c r="J22" s="69">
        <f t="shared" si="4"/>
        <v>1.194</v>
      </c>
      <c r="K22" s="69">
        <f t="shared" si="5"/>
        <v>5.3380000000000001</v>
      </c>
      <c r="L22" s="70"/>
      <c r="M22" s="71"/>
      <c r="N22" s="71"/>
      <c r="P22" s="58"/>
    </row>
    <row r="23" spans="1:16" x14ac:dyDescent="0.3">
      <c r="A23" s="72" t="s">
        <v>103</v>
      </c>
      <c r="B23" s="74">
        <v>3.3420000000000001</v>
      </c>
      <c r="C23" s="74">
        <v>1.671</v>
      </c>
      <c r="D23" s="69">
        <f t="shared" si="2"/>
        <v>5.0129999999999999</v>
      </c>
      <c r="E23" s="74">
        <v>2.0009999999999999</v>
      </c>
      <c r="F23" s="74">
        <v>0.94</v>
      </c>
      <c r="G23" s="69">
        <f t="shared" si="3"/>
        <v>2.9409999999999998</v>
      </c>
      <c r="H23" s="74">
        <v>1.278</v>
      </c>
      <c r="I23" s="74">
        <v>0.41099999999999998</v>
      </c>
      <c r="J23" s="69">
        <f t="shared" si="4"/>
        <v>1.6890000000000001</v>
      </c>
      <c r="K23" s="69">
        <f t="shared" si="5"/>
        <v>9.6430000000000007</v>
      </c>
      <c r="L23" s="70"/>
      <c r="M23" s="71"/>
      <c r="N23" s="71"/>
      <c r="P23" s="58"/>
    </row>
    <row r="24" spans="1:16" x14ac:dyDescent="0.3">
      <c r="A24" s="79" t="s">
        <v>104</v>
      </c>
      <c r="B24" s="69">
        <f>SUM(B19:B23)</f>
        <v>16.448</v>
      </c>
      <c r="C24" s="69">
        <f>SUM(C19:C23)</f>
        <v>8.2230000000000008</v>
      </c>
      <c r="D24" s="69">
        <f t="shared" si="2"/>
        <v>24.670999999999999</v>
      </c>
      <c r="E24" s="69">
        <f t="shared" ref="E24:F24" si="10">SUM(E19:E23)</f>
        <v>11.312999999999999</v>
      </c>
      <c r="F24" s="69">
        <f t="shared" si="10"/>
        <v>5.3130000000000006</v>
      </c>
      <c r="G24" s="69">
        <f t="shared" si="3"/>
        <v>16.625999999999998</v>
      </c>
      <c r="H24" s="69">
        <f t="shared" ref="H24:I24" si="11">SUM(H19:H23)</f>
        <v>6.5939999999999994</v>
      </c>
      <c r="I24" s="69">
        <f t="shared" si="11"/>
        <v>2.1189999999999998</v>
      </c>
      <c r="J24" s="69">
        <f t="shared" si="4"/>
        <v>8.7129999999999992</v>
      </c>
      <c r="K24" s="69">
        <f t="shared" si="5"/>
        <v>50.01</v>
      </c>
      <c r="L24" s="70"/>
      <c r="M24" s="71"/>
      <c r="N24" s="71"/>
      <c r="P24" s="58"/>
    </row>
    <row r="25" spans="1:16" x14ac:dyDescent="0.3">
      <c r="A25" s="72" t="s">
        <v>14</v>
      </c>
      <c r="B25" s="74">
        <v>2.9820000000000002</v>
      </c>
      <c r="C25" s="74">
        <v>1.4910000000000001</v>
      </c>
      <c r="D25" s="69">
        <f t="shared" si="2"/>
        <v>4.4730000000000008</v>
      </c>
      <c r="E25" s="74">
        <v>2.794</v>
      </c>
      <c r="F25" s="74">
        <v>1.3120000000000001</v>
      </c>
      <c r="G25" s="69">
        <f t="shared" si="3"/>
        <v>4.1059999999999999</v>
      </c>
      <c r="H25" s="80"/>
      <c r="I25" s="80"/>
      <c r="J25" s="69">
        <f t="shared" si="4"/>
        <v>0</v>
      </c>
      <c r="K25" s="69">
        <f t="shared" si="5"/>
        <v>8.5790000000000006</v>
      </c>
      <c r="L25" s="70"/>
      <c r="M25" s="71"/>
      <c r="N25" s="71"/>
      <c r="P25" s="58"/>
    </row>
    <row r="26" spans="1:16" x14ac:dyDescent="0.3">
      <c r="A26" s="72" t="s">
        <v>105</v>
      </c>
      <c r="B26" s="74">
        <v>2.8279999999999998</v>
      </c>
      <c r="C26" s="74">
        <v>1.4139999999999999</v>
      </c>
      <c r="D26" s="69">
        <f t="shared" si="2"/>
        <v>4.242</v>
      </c>
      <c r="E26" s="74">
        <v>1.6259999999999999</v>
      </c>
      <c r="F26" s="74">
        <v>0.76400000000000001</v>
      </c>
      <c r="G26" s="69">
        <f t="shared" si="3"/>
        <v>2.3899999999999997</v>
      </c>
      <c r="H26" s="80"/>
      <c r="I26" s="80"/>
      <c r="J26" s="69">
        <f t="shared" si="4"/>
        <v>0</v>
      </c>
      <c r="K26" s="69">
        <f t="shared" si="5"/>
        <v>6.6319999999999997</v>
      </c>
      <c r="L26" s="70"/>
      <c r="M26" s="71"/>
      <c r="N26" s="71"/>
      <c r="P26" s="58"/>
    </row>
    <row r="27" spans="1:16" x14ac:dyDescent="0.3">
      <c r="A27" s="72" t="s">
        <v>106</v>
      </c>
      <c r="B27" s="74">
        <v>1.778</v>
      </c>
      <c r="C27" s="74">
        <v>0.88900000000000001</v>
      </c>
      <c r="D27" s="69">
        <f t="shared" si="2"/>
        <v>2.6669999999999998</v>
      </c>
      <c r="E27" s="74">
        <v>1.306</v>
      </c>
      <c r="F27" s="74">
        <v>0.61299999999999999</v>
      </c>
      <c r="G27" s="69">
        <f t="shared" si="3"/>
        <v>1.919</v>
      </c>
      <c r="H27" s="74">
        <v>1.2230000000000001</v>
      </c>
      <c r="I27" s="74">
        <v>0.39300000000000002</v>
      </c>
      <c r="J27" s="69">
        <f t="shared" si="4"/>
        <v>1.6160000000000001</v>
      </c>
      <c r="K27" s="69">
        <f t="shared" si="5"/>
        <v>6.202</v>
      </c>
      <c r="L27" s="70"/>
      <c r="M27" s="71"/>
      <c r="N27" s="71"/>
      <c r="P27" s="58"/>
    </row>
    <row r="28" spans="1:16" x14ac:dyDescent="0.3">
      <c r="A28" s="72" t="s">
        <v>107</v>
      </c>
      <c r="B28" s="74">
        <v>1.845</v>
      </c>
      <c r="C28" s="74">
        <v>0.92300000000000004</v>
      </c>
      <c r="D28" s="69">
        <f t="shared" si="2"/>
        <v>2.7679999999999998</v>
      </c>
      <c r="E28" s="74">
        <v>2.754</v>
      </c>
      <c r="F28" s="74">
        <v>1.2929999999999999</v>
      </c>
      <c r="G28" s="69">
        <f t="shared" si="3"/>
        <v>4.0469999999999997</v>
      </c>
      <c r="H28" s="74">
        <v>1.5609999999999999</v>
      </c>
      <c r="I28" s="74">
        <v>0.501</v>
      </c>
      <c r="J28" s="69">
        <f t="shared" si="4"/>
        <v>2.0619999999999998</v>
      </c>
      <c r="K28" s="69">
        <f t="shared" si="5"/>
        <v>8.8769999999999989</v>
      </c>
      <c r="L28" s="70"/>
      <c r="M28" s="71"/>
      <c r="N28" s="71"/>
      <c r="P28" s="58"/>
    </row>
    <row r="29" spans="1:16" x14ac:dyDescent="0.3">
      <c r="A29" s="72" t="s">
        <v>108</v>
      </c>
      <c r="B29" s="74">
        <v>4.7770000000000001</v>
      </c>
      <c r="C29" s="74">
        <v>5.3739999999999997</v>
      </c>
      <c r="D29" s="69">
        <f t="shared" si="2"/>
        <v>10.151</v>
      </c>
      <c r="E29" s="74">
        <v>3.996</v>
      </c>
      <c r="F29" s="74">
        <v>4.1669999999999998</v>
      </c>
      <c r="G29" s="69">
        <f t="shared" si="3"/>
        <v>8.1630000000000003</v>
      </c>
      <c r="H29" s="80"/>
      <c r="I29" s="80"/>
      <c r="J29" s="69">
        <f t="shared" si="4"/>
        <v>0</v>
      </c>
      <c r="K29" s="69">
        <f t="shared" si="5"/>
        <v>18.314</v>
      </c>
      <c r="L29" s="70"/>
      <c r="M29" s="71"/>
      <c r="N29" s="71"/>
      <c r="P29" s="58"/>
    </row>
    <row r="30" spans="1:16" x14ac:dyDescent="0.3">
      <c r="A30" s="72" t="s">
        <v>109</v>
      </c>
      <c r="B30" s="74">
        <v>2.6669999999999998</v>
      </c>
      <c r="C30" s="74">
        <v>1.3340000000000001</v>
      </c>
      <c r="D30" s="69">
        <f t="shared" si="2"/>
        <v>4.0009999999999994</v>
      </c>
      <c r="E30" s="74">
        <v>3.8809999999999998</v>
      </c>
      <c r="F30" s="74">
        <v>1.8220000000000001</v>
      </c>
      <c r="G30" s="69">
        <f t="shared" si="3"/>
        <v>5.7029999999999994</v>
      </c>
      <c r="H30" s="80"/>
      <c r="I30" s="80"/>
      <c r="J30" s="69">
        <f t="shared" si="4"/>
        <v>0</v>
      </c>
      <c r="K30" s="69">
        <f t="shared" si="5"/>
        <v>9.7039999999999988</v>
      </c>
      <c r="L30" s="70"/>
      <c r="M30" s="71"/>
      <c r="N30" s="71"/>
      <c r="P30" s="58"/>
    </row>
    <row r="31" spans="1:16" x14ac:dyDescent="0.3">
      <c r="A31" s="79" t="s">
        <v>110</v>
      </c>
      <c r="B31" s="69">
        <f>SUM(B25:B30)</f>
        <v>16.877000000000002</v>
      </c>
      <c r="C31" s="69">
        <f>SUM(C25:C30)</f>
        <v>11.425000000000001</v>
      </c>
      <c r="D31" s="69">
        <f t="shared" si="2"/>
        <v>28.302000000000003</v>
      </c>
      <c r="E31" s="69">
        <f>SUM(E25:E30)</f>
        <v>16.356999999999999</v>
      </c>
      <c r="F31" s="69">
        <f>SUM(F25:F30)</f>
        <v>9.9710000000000001</v>
      </c>
      <c r="G31" s="69">
        <f t="shared" si="3"/>
        <v>26.327999999999999</v>
      </c>
      <c r="H31" s="69">
        <f>SUM(H25:H30)</f>
        <v>2.7839999999999998</v>
      </c>
      <c r="I31" s="69">
        <f>SUM(I25:I30)</f>
        <v>0.89400000000000002</v>
      </c>
      <c r="J31" s="69">
        <f t="shared" si="4"/>
        <v>3.6779999999999999</v>
      </c>
      <c r="K31" s="69">
        <f t="shared" si="5"/>
        <v>58.308</v>
      </c>
      <c r="L31" s="70"/>
      <c r="M31" s="71"/>
      <c r="N31" s="71"/>
      <c r="P31" s="58"/>
    </row>
    <row r="33" spans="2:10" x14ac:dyDescent="0.3">
      <c r="E33" s="64"/>
      <c r="F33" s="64"/>
    </row>
    <row r="34" spans="2:10" x14ac:dyDescent="0.3">
      <c r="B34" s="64"/>
      <c r="C34" s="64"/>
      <c r="D34" s="64"/>
      <c r="E34" s="64"/>
      <c r="F34" s="64"/>
      <c r="G34" s="64"/>
      <c r="H34" s="64"/>
      <c r="I34" s="64"/>
      <c r="J34" s="64"/>
    </row>
    <row r="35" spans="2:10" x14ac:dyDescent="0.3">
      <c r="B35" s="81"/>
      <c r="C35" s="81"/>
      <c r="D35" s="81"/>
      <c r="E35" s="82"/>
      <c r="F35" s="82"/>
    </row>
    <row r="36" spans="2:10" x14ac:dyDescent="0.3">
      <c r="B36" s="82"/>
      <c r="C36" s="82"/>
      <c r="D36" s="82"/>
      <c r="E36" s="82"/>
      <c r="F36" s="82"/>
    </row>
    <row r="37" spans="2:10" x14ac:dyDescent="0.3">
      <c r="B37" s="82"/>
      <c r="C37" s="82"/>
      <c r="D37" s="82"/>
      <c r="E37" s="82"/>
      <c r="F37" s="82"/>
    </row>
    <row r="38" spans="2:10" x14ac:dyDescent="0.3">
      <c r="B38" s="82"/>
      <c r="C38" s="82"/>
      <c r="D38" s="82"/>
      <c r="E38" s="82"/>
      <c r="F38" s="8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2"/>
  <sheetViews>
    <sheetView topLeftCell="B1" workbookViewId="0">
      <selection activeCell="G1" sqref="G1"/>
    </sheetView>
  </sheetViews>
  <sheetFormatPr defaultColWidth="9.33203125" defaultRowHeight="13.8" x14ac:dyDescent="0.3"/>
  <cols>
    <col min="1" max="1" width="5.88671875" style="2" customWidth="1"/>
    <col min="2" max="2" width="33" style="2" customWidth="1"/>
    <col min="3" max="3" width="14.88671875" style="2" customWidth="1"/>
    <col min="4" max="4" width="16.5546875" style="2" customWidth="1"/>
    <col min="5" max="5" width="14.6640625" style="2" customWidth="1"/>
    <col min="6" max="6" width="13" style="1" customWidth="1"/>
    <col min="7" max="7" width="14.109375" style="2" customWidth="1"/>
    <col min="8" max="8" width="11" style="1" customWidth="1"/>
    <col min="9" max="16384" width="9.33203125" style="2"/>
  </cols>
  <sheetData>
    <row r="1" spans="1:10" x14ac:dyDescent="0.3">
      <c r="A1" s="1" t="s">
        <v>114</v>
      </c>
      <c r="C1" s="3" t="s">
        <v>115</v>
      </c>
      <c r="D1" s="4"/>
      <c r="E1" s="4"/>
      <c r="F1" s="3"/>
      <c r="G1" s="6">
        <v>44735</v>
      </c>
      <c r="H1" s="1" t="s">
        <v>116</v>
      </c>
    </row>
    <row r="2" spans="1:10" x14ac:dyDescent="0.3">
      <c r="A2" s="1"/>
      <c r="B2" s="5" t="s">
        <v>3</v>
      </c>
      <c r="C2" s="3"/>
      <c r="D2" s="4"/>
      <c r="E2" s="4"/>
      <c r="F2" s="3"/>
      <c r="G2" s="6"/>
      <c r="H2" s="2"/>
    </row>
    <row r="3" spans="1:10" ht="12.75" customHeight="1" x14ac:dyDescent="0.3">
      <c r="A3" s="7"/>
      <c r="B3" s="1" t="s">
        <v>5</v>
      </c>
      <c r="C3" s="8">
        <v>2022</v>
      </c>
      <c r="F3" s="3"/>
    </row>
    <row r="4" spans="1:10" ht="12.75" customHeight="1" x14ac:dyDescent="0.3">
      <c r="A4" s="7"/>
      <c r="B4" s="1" t="s">
        <v>13</v>
      </c>
      <c r="C4" s="9" t="s">
        <v>117</v>
      </c>
      <c r="D4" s="10"/>
      <c r="E4" s="274"/>
      <c r="F4" s="3"/>
    </row>
    <row r="5" spans="1:10" ht="14.4" thickBot="1" x14ac:dyDescent="0.35">
      <c r="B5" s="1" t="s">
        <v>15</v>
      </c>
      <c r="C5" s="11" t="s">
        <v>118</v>
      </c>
      <c r="D5" s="2" t="s">
        <v>17</v>
      </c>
      <c r="G5" s="88" t="s">
        <v>18</v>
      </c>
      <c r="J5" s="4"/>
    </row>
    <row r="6" spans="1:10" s="1" customFormat="1" x14ac:dyDescent="0.3">
      <c r="A6" s="12"/>
      <c r="B6" s="13" t="s">
        <v>19</v>
      </c>
      <c r="C6" s="14" t="s">
        <v>20</v>
      </c>
      <c r="D6" s="14" t="s">
        <v>20</v>
      </c>
      <c r="E6" s="14" t="s">
        <v>20</v>
      </c>
      <c r="F6" s="15" t="s">
        <v>20</v>
      </c>
      <c r="G6" s="16" t="s">
        <v>21</v>
      </c>
      <c r="H6" s="17" t="s">
        <v>22</v>
      </c>
    </row>
    <row r="7" spans="1:10" x14ac:dyDescent="0.3">
      <c r="A7" s="23"/>
      <c r="B7" s="24"/>
      <c r="C7" s="84" t="s">
        <v>31</v>
      </c>
      <c r="D7" s="85" t="s">
        <v>32</v>
      </c>
      <c r="E7" s="84" t="s">
        <v>33</v>
      </c>
      <c r="F7" s="25" t="s">
        <v>34</v>
      </c>
      <c r="G7" s="282" t="s">
        <v>35</v>
      </c>
      <c r="H7" s="26"/>
      <c r="J7" s="4"/>
    </row>
    <row r="8" spans="1:10" x14ac:dyDescent="0.3">
      <c r="A8" s="27" t="s">
        <v>67</v>
      </c>
      <c r="B8" s="284" t="s">
        <v>68</v>
      </c>
      <c r="C8" s="29">
        <f>C9+C10+C11+C12</f>
        <v>0</v>
      </c>
      <c r="D8" s="39">
        <f>D9+D10+D11+D12</f>
        <v>0</v>
      </c>
      <c r="E8" s="39">
        <f>E9+E10+E11+E12</f>
        <v>0</v>
      </c>
      <c r="F8" s="38">
        <f>C8+D8+E8</f>
        <v>0</v>
      </c>
      <c r="G8" s="40">
        <f>G9+G10+G11+G12</f>
        <v>0</v>
      </c>
      <c r="H8" s="30">
        <f t="shared" ref="H8:H11" si="0">F8+G8</f>
        <v>0</v>
      </c>
      <c r="J8" s="4"/>
    </row>
    <row r="9" spans="1:10" x14ac:dyDescent="0.3">
      <c r="A9" s="31"/>
      <c r="B9" s="32" t="s">
        <v>69</v>
      </c>
      <c r="C9" s="2">
        <v>0</v>
      </c>
      <c r="D9" s="37">
        <v>0</v>
      </c>
      <c r="E9" s="33">
        <v>0</v>
      </c>
      <c r="F9" s="38">
        <f>C9+D9+E9</f>
        <v>0</v>
      </c>
      <c r="G9" s="41">
        <v>0</v>
      </c>
      <c r="H9" s="30">
        <f>F9+G9</f>
        <v>0</v>
      </c>
    </row>
    <row r="10" spans="1:10" x14ac:dyDescent="0.3">
      <c r="A10" s="31"/>
      <c r="B10" s="32" t="s">
        <v>42</v>
      </c>
      <c r="C10" s="2">
        <v>0</v>
      </c>
      <c r="D10" s="37">
        <v>0</v>
      </c>
      <c r="E10" s="33">
        <v>0</v>
      </c>
      <c r="F10" s="38">
        <f t="shared" ref="F10:F11" si="1">C10+D10+E10</f>
        <v>0</v>
      </c>
      <c r="G10" s="41">
        <v>0</v>
      </c>
      <c r="H10" s="30">
        <f t="shared" si="0"/>
        <v>0</v>
      </c>
    </row>
    <row r="11" spans="1:10" x14ac:dyDescent="0.3">
      <c r="A11" s="31"/>
      <c r="B11" s="32" t="s">
        <v>44</v>
      </c>
      <c r="C11" s="2">
        <v>0</v>
      </c>
      <c r="D11" s="37">
        <v>0</v>
      </c>
      <c r="E11" s="33">
        <v>0</v>
      </c>
      <c r="F11" s="38">
        <f t="shared" si="1"/>
        <v>0</v>
      </c>
      <c r="G11" s="41">
        <v>0</v>
      </c>
      <c r="H11" s="30">
        <f t="shared" si="0"/>
        <v>0</v>
      </c>
    </row>
    <row r="12" spans="1:10" ht="14.4" thickBot="1" x14ac:dyDescent="0.35">
      <c r="A12" s="89"/>
      <c r="B12" s="90" t="s">
        <v>46</v>
      </c>
      <c r="C12" s="91">
        <v>0</v>
      </c>
      <c r="D12" s="92">
        <v>0</v>
      </c>
      <c r="E12" s="278">
        <v>0</v>
      </c>
      <c r="F12" s="93">
        <f>C12+D12+E12</f>
        <v>0</v>
      </c>
      <c r="G12" s="94">
        <v>0</v>
      </c>
      <c r="H12" s="95">
        <f>F12+G12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8"/>
  <sheetViews>
    <sheetView workbookViewId="0">
      <selection activeCell="C4" sqref="C4"/>
    </sheetView>
  </sheetViews>
  <sheetFormatPr defaultRowHeight="14.4" x14ac:dyDescent="0.3"/>
  <cols>
    <col min="1" max="1" width="35.33203125" customWidth="1"/>
    <col min="2" max="3" width="17" customWidth="1"/>
    <col min="4" max="4" width="19.6640625" customWidth="1"/>
    <col min="5" max="5" width="8.6640625" style="58"/>
    <col min="253" max="253" width="26.5546875" customWidth="1"/>
    <col min="254" max="254" width="0" hidden="1" customWidth="1"/>
    <col min="255" max="256" width="14.33203125" customWidth="1"/>
    <col min="257" max="257" width="13.5546875" customWidth="1"/>
    <col min="258" max="258" width="0" hidden="1" customWidth="1"/>
    <col min="259" max="259" width="10.6640625" bestFit="1" customWidth="1"/>
    <col min="260" max="260" width="11.44140625" bestFit="1" customWidth="1"/>
    <col min="509" max="509" width="26.5546875" customWidth="1"/>
    <col min="510" max="510" width="0" hidden="1" customWidth="1"/>
    <col min="511" max="512" width="14.33203125" customWidth="1"/>
    <col min="513" max="513" width="13.5546875" customWidth="1"/>
    <col min="514" max="514" width="0" hidden="1" customWidth="1"/>
    <col min="515" max="515" width="10.6640625" bestFit="1" customWidth="1"/>
    <col min="516" max="516" width="11.44140625" bestFit="1" customWidth="1"/>
    <col min="765" max="765" width="26.5546875" customWidth="1"/>
    <col min="766" max="766" width="0" hidden="1" customWidth="1"/>
    <col min="767" max="768" width="14.33203125" customWidth="1"/>
    <col min="769" max="769" width="13.5546875" customWidth="1"/>
    <col min="770" max="770" width="0" hidden="1" customWidth="1"/>
    <col min="771" max="771" width="10.6640625" bestFit="1" customWidth="1"/>
    <col min="772" max="772" width="11.44140625" bestFit="1" customWidth="1"/>
    <col min="1021" max="1021" width="26.5546875" customWidth="1"/>
    <col min="1022" max="1022" width="0" hidden="1" customWidth="1"/>
    <col min="1023" max="1024" width="14.33203125" customWidth="1"/>
    <col min="1025" max="1025" width="13.5546875" customWidth="1"/>
    <col min="1026" max="1026" width="0" hidden="1" customWidth="1"/>
    <col min="1027" max="1027" width="10.6640625" bestFit="1" customWidth="1"/>
    <col min="1028" max="1028" width="11.44140625" bestFit="1" customWidth="1"/>
    <col min="1277" max="1277" width="26.5546875" customWidth="1"/>
    <col min="1278" max="1278" width="0" hidden="1" customWidth="1"/>
    <col min="1279" max="1280" width="14.33203125" customWidth="1"/>
    <col min="1281" max="1281" width="13.5546875" customWidth="1"/>
    <col min="1282" max="1282" width="0" hidden="1" customWidth="1"/>
    <col min="1283" max="1283" width="10.6640625" bestFit="1" customWidth="1"/>
    <col min="1284" max="1284" width="11.44140625" bestFit="1" customWidth="1"/>
    <col min="1533" max="1533" width="26.5546875" customWidth="1"/>
    <col min="1534" max="1534" width="0" hidden="1" customWidth="1"/>
    <col min="1535" max="1536" width="14.33203125" customWidth="1"/>
    <col min="1537" max="1537" width="13.5546875" customWidth="1"/>
    <col min="1538" max="1538" width="0" hidden="1" customWidth="1"/>
    <col min="1539" max="1539" width="10.6640625" bestFit="1" customWidth="1"/>
    <col min="1540" max="1540" width="11.44140625" bestFit="1" customWidth="1"/>
    <col min="1789" max="1789" width="26.5546875" customWidth="1"/>
    <col min="1790" max="1790" width="0" hidden="1" customWidth="1"/>
    <col min="1791" max="1792" width="14.33203125" customWidth="1"/>
    <col min="1793" max="1793" width="13.5546875" customWidth="1"/>
    <col min="1794" max="1794" width="0" hidden="1" customWidth="1"/>
    <col min="1795" max="1795" width="10.6640625" bestFit="1" customWidth="1"/>
    <col min="1796" max="1796" width="11.44140625" bestFit="1" customWidth="1"/>
    <col min="2045" max="2045" width="26.5546875" customWidth="1"/>
    <col min="2046" max="2046" width="0" hidden="1" customWidth="1"/>
    <col min="2047" max="2048" width="14.33203125" customWidth="1"/>
    <col min="2049" max="2049" width="13.5546875" customWidth="1"/>
    <col min="2050" max="2050" width="0" hidden="1" customWidth="1"/>
    <col min="2051" max="2051" width="10.6640625" bestFit="1" customWidth="1"/>
    <col min="2052" max="2052" width="11.44140625" bestFit="1" customWidth="1"/>
    <col min="2301" max="2301" width="26.5546875" customWidth="1"/>
    <col min="2302" max="2302" width="0" hidden="1" customWidth="1"/>
    <col min="2303" max="2304" width="14.33203125" customWidth="1"/>
    <col min="2305" max="2305" width="13.5546875" customWidth="1"/>
    <col min="2306" max="2306" width="0" hidden="1" customWidth="1"/>
    <col min="2307" max="2307" width="10.6640625" bestFit="1" customWidth="1"/>
    <col min="2308" max="2308" width="11.44140625" bestFit="1" customWidth="1"/>
    <col min="2557" max="2557" width="26.5546875" customWidth="1"/>
    <col min="2558" max="2558" width="0" hidden="1" customWidth="1"/>
    <col min="2559" max="2560" width="14.33203125" customWidth="1"/>
    <col min="2561" max="2561" width="13.5546875" customWidth="1"/>
    <col min="2562" max="2562" width="0" hidden="1" customWidth="1"/>
    <col min="2563" max="2563" width="10.6640625" bestFit="1" customWidth="1"/>
    <col min="2564" max="2564" width="11.44140625" bestFit="1" customWidth="1"/>
    <col min="2813" max="2813" width="26.5546875" customWidth="1"/>
    <col min="2814" max="2814" width="0" hidden="1" customWidth="1"/>
    <col min="2815" max="2816" width="14.33203125" customWidth="1"/>
    <col min="2817" max="2817" width="13.5546875" customWidth="1"/>
    <col min="2818" max="2818" width="0" hidden="1" customWidth="1"/>
    <col min="2819" max="2819" width="10.6640625" bestFit="1" customWidth="1"/>
    <col min="2820" max="2820" width="11.44140625" bestFit="1" customWidth="1"/>
    <col min="3069" max="3069" width="26.5546875" customWidth="1"/>
    <col min="3070" max="3070" width="0" hidden="1" customWidth="1"/>
    <col min="3071" max="3072" width="14.33203125" customWidth="1"/>
    <col min="3073" max="3073" width="13.5546875" customWidth="1"/>
    <col min="3074" max="3074" width="0" hidden="1" customWidth="1"/>
    <col min="3075" max="3075" width="10.6640625" bestFit="1" customWidth="1"/>
    <col min="3076" max="3076" width="11.44140625" bestFit="1" customWidth="1"/>
    <col min="3325" max="3325" width="26.5546875" customWidth="1"/>
    <col min="3326" max="3326" width="0" hidden="1" customWidth="1"/>
    <col min="3327" max="3328" width="14.33203125" customWidth="1"/>
    <col min="3329" max="3329" width="13.5546875" customWidth="1"/>
    <col min="3330" max="3330" width="0" hidden="1" customWidth="1"/>
    <col min="3331" max="3331" width="10.6640625" bestFit="1" customWidth="1"/>
    <col min="3332" max="3332" width="11.44140625" bestFit="1" customWidth="1"/>
    <col min="3581" max="3581" width="26.5546875" customWidth="1"/>
    <col min="3582" max="3582" width="0" hidden="1" customWidth="1"/>
    <col min="3583" max="3584" width="14.33203125" customWidth="1"/>
    <col min="3585" max="3585" width="13.5546875" customWidth="1"/>
    <col min="3586" max="3586" width="0" hidden="1" customWidth="1"/>
    <col min="3587" max="3587" width="10.6640625" bestFit="1" customWidth="1"/>
    <col min="3588" max="3588" width="11.44140625" bestFit="1" customWidth="1"/>
    <col min="3837" max="3837" width="26.5546875" customWidth="1"/>
    <col min="3838" max="3838" width="0" hidden="1" customWidth="1"/>
    <col min="3839" max="3840" width="14.33203125" customWidth="1"/>
    <col min="3841" max="3841" width="13.5546875" customWidth="1"/>
    <col min="3842" max="3842" width="0" hidden="1" customWidth="1"/>
    <col min="3843" max="3843" width="10.6640625" bestFit="1" customWidth="1"/>
    <col min="3844" max="3844" width="11.44140625" bestFit="1" customWidth="1"/>
    <col min="4093" max="4093" width="26.5546875" customWidth="1"/>
    <col min="4094" max="4094" width="0" hidden="1" customWidth="1"/>
    <col min="4095" max="4096" width="14.33203125" customWidth="1"/>
    <col min="4097" max="4097" width="13.5546875" customWidth="1"/>
    <col min="4098" max="4098" width="0" hidden="1" customWidth="1"/>
    <col min="4099" max="4099" width="10.6640625" bestFit="1" customWidth="1"/>
    <col min="4100" max="4100" width="11.44140625" bestFit="1" customWidth="1"/>
    <col min="4349" max="4349" width="26.5546875" customWidth="1"/>
    <col min="4350" max="4350" width="0" hidden="1" customWidth="1"/>
    <col min="4351" max="4352" width="14.33203125" customWidth="1"/>
    <col min="4353" max="4353" width="13.5546875" customWidth="1"/>
    <col min="4354" max="4354" width="0" hidden="1" customWidth="1"/>
    <col min="4355" max="4355" width="10.6640625" bestFit="1" customWidth="1"/>
    <col min="4356" max="4356" width="11.44140625" bestFit="1" customWidth="1"/>
    <col min="4605" max="4605" width="26.5546875" customWidth="1"/>
    <col min="4606" max="4606" width="0" hidden="1" customWidth="1"/>
    <col min="4607" max="4608" width="14.33203125" customWidth="1"/>
    <col min="4609" max="4609" width="13.5546875" customWidth="1"/>
    <col min="4610" max="4610" width="0" hidden="1" customWidth="1"/>
    <col min="4611" max="4611" width="10.6640625" bestFit="1" customWidth="1"/>
    <col min="4612" max="4612" width="11.44140625" bestFit="1" customWidth="1"/>
    <col min="4861" max="4861" width="26.5546875" customWidth="1"/>
    <col min="4862" max="4862" width="0" hidden="1" customWidth="1"/>
    <col min="4863" max="4864" width="14.33203125" customWidth="1"/>
    <col min="4865" max="4865" width="13.5546875" customWidth="1"/>
    <col min="4866" max="4866" width="0" hidden="1" customWidth="1"/>
    <col min="4867" max="4867" width="10.6640625" bestFit="1" customWidth="1"/>
    <col min="4868" max="4868" width="11.44140625" bestFit="1" customWidth="1"/>
    <col min="5117" max="5117" width="26.5546875" customWidth="1"/>
    <col min="5118" max="5118" width="0" hidden="1" customWidth="1"/>
    <col min="5119" max="5120" width="14.33203125" customWidth="1"/>
    <col min="5121" max="5121" width="13.5546875" customWidth="1"/>
    <col min="5122" max="5122" width="0" hidden="1" customWidth="1"/>
    <col min="5123" max="5123" width="10.6640625" bestFit="1" customWidth="1"/>
    <col min="5124" max="5124" width="11.44140625" bestFit="1" customWidth="1"/>
    <col min="5373" max="5373" width="26.5546875" customWidth="1"/>
    <col min="5374" max="5374" width="0" hidden="1" customWidth="1"/>
    <col min="5375" max="5376" width="14.33203125" customWidth="1"/>
    <col min="5377" max="5377" width="13.5546875" customWidth="1"/>
    <col min="5378" max="5378" width="0" hidden="1" customWidth="1"/>
    <col min="5379" max="5379" width="10.6640625" bestFit="1" customWidth="1"/>
    <col min="5380" max="5380" width="11.44140625" bestFit="1" customWidth="1"/>
    <col min="5629" max="5629" width="26.5546875" customWidth="1"/>
    <col min="5630" max="5630" width="0" hidden="1" customWidth="1"/>
    <col min="5631" max="5632" width="14.33203125" customWidth="1"/>
    <col min="5633" max="5633" width="13.5546875" customWidth="1"/>
    <col min="5634" max="5634" width="0" hidden="1" customWidth="1"/>
    <col min="5635" max="5635" width="10.6640625" bestFit="1" customWidth="1"/>
    <col min="5636" max="5636" width="11.44140625" bestFit="1" customWidth="1"/>
    <col min="5885" max="5885" width="26.5546875" customWidth="1"/>
    <col min="5886" max="5886" width="0" hidden="1" customWidth="1"/>
    <col min="5887" max="5888" width="14.33203125" customWidth="1"/>
    <col min="5889" max="5889" width="13.5546875" customWidth="1"/>
    <col min="5890" max="5890" width="0" hidden="1" customWidth="1"/>
    <col min="5891" max="5891" width="10.6640625" bestFit="1" customWidth="1"/>
    <col min="5892" max="5892" width="11.44140625" bestFit="1" customWidth="1"/>
    <col min="6141" max="6141" width="26.5546875" customWidth="1"/>
    <col min="6142" max="6142" width="0" hidden="1" customWidth="1"/>
    <col min="6143" max="6144" width="14.33203125" customWidth="1"/>
    <col min="6145" max="6145" width="13.5546875" customWidth="1"/>
    <col min="6146" max="6146" width="0" hidden="1" customWidth="1"/>
    <col min="6147" max="6147" width="10.6640625" bestFit="1" customWidth="1"/>
    <col min="6148" max="6148" width="11.44140625" bestFit="1" customWidth="1"/>
    <col min="6397" max="6397" width="26.5546875" customWidth="1"/>
    <col min="6398" max="6398" width="0" hidden="1" customWidth="1"/>
    <col min="6399" max="6400" width="14.33203125" customWidth="1"/>
    <col min="6401" max="6401" width="13.5546875" customWidth="1"/>
    <col min="6402" max="6402" width="0" hidden="1" customWidth="1"/>
    <col min="6403" max="6403" width="10.6640625" bestFit="1" customWidth="1"/>
    <col min="6404" max="6404" width="11.44140625" bestFit="1" customWidth="1"/>
    <col min="6653" max="6653" width="26.5546875" customWidth="1"/>
    <col min="6654" max="6654" width="0" hidden="1" customWidth="1"/>
    <col min="6655" max="6656" width="14.33203125" customWidth="1"/>
    <col min="6657" max="6657" width="13.5546875" customWidth="1"/>
    <col min="6658" max="6658" width="0" hidden="1" customWidth="1"/>
    <col min="6659" max="6659" width="10.6640625" bestFit="1" customWidth="1"/>
    <col min="6660" max="6660" width="11.44140625" bestFit="1" customWidth="1"/>
    <col min="6909" max="6909" width="26.5546875" customWidth="1"/>
    <col min="6910" max="6910" width="0" hidden="1" customWidth="1"/>
    <col min="6911" max="6912" width="14.33203125" customWidth="1"/>
    <col min="6913" max="6913" width="13.5546875" customWidth="1"/>
    <col min="6914" max="6914" width="0" hidden="1" customWidth="1"/>
    <col min="6915" max="6915" width="10.6640625" bestFit="1" customWidth="1"/>
    <col min="6916" max="6916" width="11.44140625" bestFit="1" customWidth="1"/>
    <col min="7165" max="7165" width="26.5546875" customWidth="1"/>
    <col min="7166" max="7166" width="0" hidden="1" customWidth="1"/>
    <col min="7167" max="7168" width="14.33203125" customWidth="1"/>
    <col min="7169" max="7169" width="13.5546875" customWidth="1"/>
    <col min="7170" max="7170" width="0" hidden="1" customWidth="1"/>
    <col min="7171" max="7171" width="10.6640625" bestFit="1" customWidth="1"/>
    <col min="7172" max="7172" width="11.44140625" bestFit="1" customWidth="1"/>
    <col min="7421" max="7421" width="26.5546875" customWidth="1"/>
    <col min="7422" max="7422" width="0" hidden="1" customWidth="1"/>
    <col min="7423" max="7424" width="14.33203125" customWidth="1"/>
    <col min="7425" max="7425" width="13.5546875" customWidth="1"/>
    <col min="7426" max="7426" width="0" hidden="1" customWidth="1"/>
    <col min="7427" max="7427" width="10.6640625" bestFit="1" customWidth="1"/>
    <col min="7428" max="7428" width="11.44140625" bestFit="1" customWidth="1"/>
    <col min="7677" max="7677" width="26.5546875" customWidth="1"/>
    <col min="7678" max="7678" width="0" hidden="1" customWidth="1"/>
    <col min="7679" max="7680" width="14.33203125" customWidth="1"/>
    <col min="7681" max="7681" width="13.5546875" customWidth="1"/>
    <col min="7682" max="7682" width="0" hidden="1" customWidth="1"/>
    <col min="7683" max="7683" width="10.6640625" bestFit="1" customWidth="1"/>
    <col min="7684" max="7684" width="11.44140625" bestFit="1" customWidth="1"/>
    <col min="7933" max="7933" width="26.5546875" customWidth="1"/>
    <col min="7934" max="7934" width="0" hidden="1" customWidth="1"/>
    <col min="7935" max="7936" width="14.33203125" customWidth="1"/>
    <col min="7937" max="7937" width="13.5546875" customWidth="1"/>
    <col min="7938" max="7938" width="0" hidden="1" customWidth="1"/>
    <col min="7939" max="7939" width="10.6640625" bestFit="1" customWidth="1"/>
    <col min="7940" max="7940" width="11.44140625" bestFit="1" customWidth="1"/>
    <col min="8189" max="8189" width="26.5546875" customWidth="1"/>
    <col min="8190" max="8190" width="0" hidden="1" customWidth="1"/>
    <col min="8191" max="8192" width="14.33203125" customWidth="1"/>
    <col min="8193" max="8193" width="13.5546875" customWidth="1"/>
    <col min="8194" max="8194" width="0" hidden="1" customWidth="1"/>
    <col min="8195" max="8195" width="10.6640625" bestFit="1" customWidth="1"/>
    <col min="8196" max="8196" width="11.44140625" bestFit="1" customWidth="1"/>
    <col min="8445" max="8445" width="26.5546875" customWidth="1"/>
    <col min="8446" max="8446" width="0" hidden="1" customWidth="1"/>
    <col min="8447" max="8448" width="14.33203125" customWidth="1"/>
    <col min="8449" max="8449" width="13.5546875" customWidth="1"/>
    <col min="8450" max="8450" width="0" hidden="1" customWidth="1"/>
    <col min="8451" max="8451" width="10.6640625" bestFit="1" customWidth="1"/>
    <col min="8452" max="8452" width="11.44140625" bestFit="1" customWidth="1"/>
    <col min="8701" max="8701" width="26.5546875" customWidth="1"/>
    <col min="8702" max="8702" width="0" hidden="1" customWidth="1"/>
    <col min="8703" max="8704" width="14.33203125" customWidth="1"/>
    <col min="8705" max="8705" width="13.5546875" customWidth="1"/>
    <col min="8706" max="8706" width="0" hidden="1" customWidth="1"/>
    <col min="8707" max="8707" width="10.6640625" bestFit="1" customWidth="1"/>
    <col min="8708" max="8708" width="11.44140625" bestFit="1" customWidth="1"/>
    <col min="8957" max="8957" width="26.5546875" customWidth="1"/>
    <col min="8958" max="8958" width="0" hidden="1" customWidth="1"/>
    <col min="8959" max="8960" width="14.33203125" customWidth="1"/>
    <col min="8961" max="8961" width="13.5546875" customWidth="1"/>
    <col min="8962" max="8962" width="0" hidden="1" customWidth="1"/>
    <col min="8963" max="8963" width="10.6640625" bestFit="1" customWidth="1"/>
    <col min="8964" max="8964" width="11.44140625" bestFit="1" customWidth="1"/>
    <col min="9213" max="9213" width="26.5546875" customWidth="1"/>
    <col min="9214" max="9214" width="0" hidden="1" customWidth="1"/>
    <col min="9215" max="9216" width="14.33203125" customWidth="1"/>
    <col min="9217" max="9217" width="13.5546875" customWidth="1"/>
    <col min="9218" max="9218" width="0" hidden="1" customWidth="1"/>
    <col min="9219" max="9219" width="10.6640625" bestFit="1" customWidth="1"/>
    <col min="9220" max="9220" width="11.44140625" bestFit="1" customWidth="1"/>
    <col min="9469" max="9469" width="26.5546875" customWidth="1"/>
    <col min="9470" max="9470" width="0" hidden="1" customWidth="1"/>
    <col min="9471" max="9472" width="14.33203125" customWidth="1"/>
    <col min="9473" max="9473" width="13.5546875" customWidth="1"/>
    <col min="9474" max="9474" width="0" hidden="1" customWidth="1"/>
    <col min="9475" max="9475" width="10.6640625" bestFit="1" customWidth="1"/>
    <col min="9476" max="9476" width="11.44140625" bestFit="1" customWidth="1"/>
    <col min="9725" max="9725" width="26.5546875" customWidth="1"/>
    <col min="9726" max="9726" width="0" hidden="1" customWidth="1"/>
    <col min="9727" max="9728" width="14.33203125" customWidth="1"/>
    <col min="9729" max="9729" width="13.5546875" customWidth="1"/>
    <col min="9730" max="9730" width="0" hidden="1" customWidth="1"/>
    <col min="9731" max="9731" width="10.6640625" bestFit="1" customWidth="1"/>
    <col min="9732" max="9732" width="11.44140625" bestFit="1" customWidth="1"/>
    <col min="9981" max="9981" width="26.5546875" customWidth="1"/>
    <col min="9982" max="9982" width="0" hidden="1" customWidth="1"/>
    <col min="9983" max="9984" width="14.33203125" customWidth="1"/>
    <col min="9985" max="9985" width="13.5546875" customWidth="1"/>
    <col min="9986" max="9986" width="0" hidden="1" customWidth="1"/>
    <col min="9987" max="9987" width="10.6640625" bestFit="1" customWidth="1"/>
    <col min="9988" max="9988" width="11.44140625" bestFit="1" customWidth="1"/>
    <col min="10237" max="10237" width="26.5546875" customWidth="1"/>
    <col min="10238" max="10238" width="0" hidden="1" customWidth="1"/>
    <col min="10239" max="10240" width="14.33203125" customWidth="1"/>
    <col min="10241" max="10241" width="13.5546875" customWidth="1"/>
    <col min="10242" max="10242" width="0" hidden="1" customWidth="1"/>
    <col min="10243" max="10243" width="10.6640625" bestFit="1" customWidth="1"/>
    <col min="10244" max="10244" width="11.44140625" bestFit="1" customWidth="1"/>
    <col min="10493" max="10493" width="26.5546875" customWidth="1"/>
    <col min="10494" max="10494" width="0" hidden="1" customWidth="1"/>
    <col min="10495" max="10496" width="14.33203125" customWidth="1"/>
    <col min="10497" max="10497" width="13.5546875" customWidth="1"/>
    <col min="10498" max="10498" width="0" hidden="1" customWidth="1"/>
    <col min="10499" max="10499" width="10.6640625" bestFit="1" customWidth="1"/>
    <col min="10500" max="10500" width="11.44140625" bestFit="1" customWidth="1"/>
    <col min="10749" max="10749" width="26.5546875" customWidth="1"/>
    <col min="10750" max="10750" width="0" hidden="1" customWidth="1"/>
    <col min="10751" max="10752" width="14.33203125" customWidth="1"/>
    <col min="10753" max="10753" width="13.5546875" customWidth="1"/>
    <col min="10754" max="10754" width="0" hidden="1" customWidth="1"/>
    <col min="10755" max="10755" width="10.6640625" bestFit="1" customWidth="1"/>
    <col min="10756" max="10756" width="11.44140625" bestFit="1" customWidth="1"/>
    <col min="11005" max="11005" width="26.5546875" customWidth="1"/>
    <col min="11006" max="11006" width="0" hidden="1" customWidth="1"/>
    <col min="11007" max="11008" width="14.33203125" customWidth="1"/>
    <col min="11009" max="11009" width="13.5546875" customWidth="1"/>
    <col min="11010" max="11010" width="0" hidden="1" customWidth="1"/>
    <col min="11011" max="11011" width="10.6640625" bestFit="1" customWidth="1"/>
    <col min="11012" max="11012" width="11.44140625" bestFit="1" customWidth="1"/>
    <col min="11261" max="11261" width="26.5546875" customWidth="1"/>
    <col min="11262" max="11262" width="0" hidden="1" customWidth="1"/>
    <col min="11263" max="11264" width="14.33203125" customWidth="1"/>
    <col min="11265" max="11265" width="13.5546875" customWidth="1"/>
    <col min="11266" max="11266" width="0" hidden="1" customWidth="1"/>
    <col min="11267" max="11267" width="10.6640625" bestFit="1" customWidth="1"/>
    <col min="11268" max="11268" width="11.44140625" bestFit="1" customWidth="1"/>
    <col min="11517" max="11517" width="26.5546875" customWidth="1"/>
    <col min="11518" max="11518" width="0" hidden="1" customWidth="1"/>
    <col min="11519" max="11520" width="14.33203125" customWidth="1"/>
    <col min="11521" max="11521" width="13.5546875" customWidth="1"/>
    <col min="11522" max="11522" width="0" hidden="1" customWidth="1"/>
    <col min="11523" max="11523" width="10.6640625" bestFit="1" customWidth="1"/>
    <col min="11524" max="11524" width="11.44140625" bestFit="1" customWidth="1"/>
    <col min="11773" max="11773" width="26.5546875" customWidth="1"/>
    <col min="11774" max="11774" width="0" hidden="1" customWidth="1"/>
    <col min="11775" max="11776" width="14.33203125" customWidth="1"/>
    <col min="11777" max="11777" width="13.5546875" customWidth="1"/>
    <col min="11778" max="11778" width="0" hidden="1" customWidth="1"/>
    <col min="11779" max="11779" width="10.6640625" bestFit="1" customWidth="1"/>
    <col min="11780" max="11780" width="11.44140625" bestFit="1" customWidth="1"/>
    <col min="12029" max="12029" width="26.5546875" customWidth="1"/>
    <col min="12030" max="12030" width="0" hidden="1" customWidth="1"/>
    <col min="12031" max="12032" width="14.33203125" customWidth="1"/>
    <col min="12033" max="12033" width="13.5546875" customWidth="1"/>
    <col min="12034" max="12034" width="0" hidden="1" customWidth="1"/>
    <col min="12035" max="12035" width="10.6640625" bestFit="1" customWidth="1"/>
    <col min="12036" max="12036" width="11.44140625" bestFit="1" customWidth="1"/>
    <col min="12285" max="12285" width="26.5546875" customWidth="1"/>
    <col min="12286" max="12286" width="0" hidden="1" customWidth="1"/>
    <col min="12287" max="12288" width="14.33203125" customWidth="1"/>
    <col min="12289" max="12289" width="13.5546875" customWidth="1"/>
    <col min="12290" max="12290" width="0" hidden="1" customWidth="1"/>
    <col min="12291" max="12291" width="10.6640625" bestFit="1" customWidth="1"/>
    <col min="12292" max="12292" width="11.44140625" bestFit="1" customWidth="1"/>
    <col min="12541" max="12541" width="26.5546875" customWidth="1"/>
    <col min="12542" max="12542" width="0" hidden="1" customWidth="1"/>
    <col min="12543" max="12544" width="14.33203125" customWidth="1"/>
    <col min="12545" max="12545" width="13.5546875" customWidth="1"/>
    <col min="12546" max="12546" width="0" hidden="1" customWidth="1"/>
    <col min="12547" max="12547" width="10.6640625" bestFit="1" customWidth="1"/>
    <col min="12548" max="12548" width="11.44140625" bestFit="1" customWidth="1"/>
    <col min="12797" max="12797" width="26.5546875" customWidth="1"/>
    <col min="12798" max="12798" width="0" hidden="1" customWidth="1"/>
    <col min="12799" max="12800" width="14.33203125" customWidth="1"/>
    <col min="12801" max="12801" width="13.5546875" customWidth="1"/>
    <col min="12802" max="12802" width="0" hidden="1" customWidth="1"/>
    <col min="12803" max="12803" width="10.6640625" bestFit="1" customWidth="1"/>
    <col min="12804" max="12804" width="11.44140625" bestFit="1" customWidth="1"/>
    <col min="13053" max="13053" width="26.5546875" customWidth="1"/>
    <col min="13054" max="13054" width="0" hidden="1" customWidth="1"/>
    <col min="13055" max="13056" width="14.33203125" customWidth="1"/>
    <col min="13057" max="13057" width="13.5546875" customWidth="1"/>
    <col min="13058" max="13058" width="0" hidden="1" customWidth="1"/>
    <col min="13059" max="13059" width="10.6640625" bestFit="1" customWidth="1"/>
    <col min="13060" max="13060" width="11.44140625" bestFit="1" customWidth="1"/>
    <col min="13309" max="13309" width="26.5546875" customWidth="1"/>
    <col min="13310" max="13310" width="0" hidden="1" customWidth="1"/>
    <col min="13311" max="13312" width="14.33203125" customWidth="1"/>
    <col min="13313" max="13313" width="13.5546875" customWidth="1"/>
    <col min="13314" max="13314" width="0" hidden="1" customWidth="1"/>
    <col min="13315" max="13315" width="10.6640625" bestFit="1" customWidth="1"/>
    <col min="13316" max="13316" width="11.44140625" bestFit="1" customWidth="1"/>
    <col min="13565" max="13565" width="26.5546875" customWidth="1"/>
    <col min="13566" max="13566" width="0" hidden="1" customWidth="1"/>
    <col min="13567" max="13568" width="14.33203125" customWidth="1"/>
    <col min="13569" max="13569" width="13.5546875" customWidth="1"/>
    <col min="13570" max="13570" width="0" hidden="1" customWidth="1"/>
    <col min="13571" max="13571" width="10.6640625" bestFit="1" customWidth="1"/>
    <col min="13572" max="13572" width="11.44140625" bestFit="1" customWidth="1"/>
    <col min="13821" max="13821" width="26.5546875" customWidth="1"/>
    <col min="13822" max="13822" width="0" hidden="1" customWidth="1"/>
    <col min="13823" max="13824" width="14.33203125" customWidth="1"/>
    <col min="13825" max="13825" width="13.5546875" customWidth="1"/>
    <col min="13826" max="13826" width="0" hidden="1" customWidth="1"/>
    <col min="13827" max="13827" width="10.6640625" bestFit="1" customWidth="1"/>
    <col min="13828" max="13828" width="11.44140625" bestFit="1" customWidth="1"/>
    <col min="14077" max="14077" width="26.5546875" customWidth="1"/>
    <col min="14078" max="14078" width="0" hidden="1" customWidth="1"/>
    <col min="14079" max="14080" width="14.33203125" customWidth="1"/>
    <col min="14081" max="14081" width="13.5546875" customWidth="1"/>
    <col min="14082" max="14082" width="0" hidden="1" customWidth="1"/>
    <col min="14083" max="14083" width="10.6640625" bestFit="1" customWidth="1"/>
    <col min="14084" max="14084" width="11.44140625" bestFit="1" customWidth="1"/>
    <col min="14333" max="14333" width="26.5546875" customWidth="1"/>
    <col min="14334" max="14334" width="0" hidden="1" customWidth="1"/>
    <col min="14335" max="14336" width="14.33203125" customWidth="1"/>
    <col min="14337" max="14337" width="13.5546875" customWidth="1"/>
    <col min="14338" max="14338" width="0" hidden="1" customWidth="1"/>
    <col min="14339" max="14339" width="10.6640625" bestFit="1" customWidth="1"/>
    <col min="14340" max="14340" width="11.44140625" bestFit="1" customWidth="1"/>
    <col min="14589" max="14589" width="26.5546875" customWidth="1"/>
    <col min="14590" max="14590" width="0" hidden="1" customWidth="1"/>
    <col min="14591" max="14592" width="14.33203125" customWidth="1"/>
    <col min="14593" max="14593" width="13.5546875" customWidth="1"/>
    <col min="14594" max="14594" width="0" hidden="1" customWidth="1"/>
    <col min="14595" max="14595" width="10.6640625" bestFit="1" customWidth="1"/>
    <col min="14596" max="14596" width="11.44140625" bestFit="1" customWidth="1"/>
    <col min="14845" max="14845" width="26.5546875" customWidth="1"/>
    <col min="14846" max="14846" width="0" hidden="1" customWidth="1"/>
    <col min="14847" max="14848" width="14.33203125" customWidth="1"/>
    <col min="14849" max="14849" width="13.5546875" customWidth="1"/>
    <col min="14850" max="14850" width="0" hidden="1" customWidth="1"/>
    <col min="14851" max="14851" width="10.6640625" bestFit="1" customWidth="1"/>
    <col min="14852" max="14852" width="11.44140625" bestFit="1" customWidth="1"/>
    <col min="15101" max="15101" width="26.5546875" customWidth="1"/>
    <col min="15102" max="15102" width="0" hidden="1" customWidth="1"/>
    <col min="15103" max="15104" width="14.33203125" customWidth="1"/>
    <col min="15105" max="15105" width="13.5546875" customWidth="1"/>
    <col min="15106" max="15106" width="0" hidden="1" customWidth="1"/>
    <col min="15107" max="15107" width="10.6640625" bestFit="1" customWidth="1"/>
    <col min="15108" max="15108" width="11.44140625" bestFit="1" customWidth="1"/>
    <col min="15357" max="15357" width="26.5546875" customWidth="1"/>
    <col min="15358" max="15358" width="0" hidden="1" customWidth="1"/>
    <col min="15359" max="15360" width="14.33203125" customWidth="1"/>
    <col min="15361" max="15361" width="13.5546875" customWidth="1"/>
    <col min="15362" max="15362" width="0" hidden="1" customWidth="1"/>
    <col min="15363" max="15363" width="10.6640625" bestFit="1" customWidth="1"/>
    <col min="15364" max="15364" width="11.44140625" bestFit="1" customWidth="1"/>
    <col min="15613" max="15613" width="26.5546875" customWidth="1"/>
    <col min="15614" max="15614" width="0" hidden="1" customWidth="1"/>
    <col min="15615" max="15616" width="14.33203125" customWidth="1"/>
    <col min="15617" max="15617" width="13.5546875" customWidth="1"/>
    <col min="15618" max="15618" width="0" hidden="1" customWidth="1"/>
    <col min="15619" max="15619" width="10.6640625" bestFit="1" customWidth="1"/>
    <col min="15620" max="15620" width="11.44140625" bestFit="1" customWidth="1"/>
    <col min="15869" max="15869" width="26.5546875" customWidth="1"/>
    <col min="15870" max="15870" width="0" hidden="1" customWidth="1"/>
    <col min="15871" max="15872" width="14.33203125" customWidth="1"/>
    <col min="15873" max="15873" width="13.5546875" customWidth="1"/>
    <col min="15874" max="15874" width="0" hidden="1" customWidth="1"/>
    <col min="15875" max="15875" width="10.6640625" bestFit="1" customWidth="1"/>
    <col min="15876" max="15876" width="11.44140625" bestFit="1" customWidth="1"/>
    <col min="16125" max="16125" width="26.5546875" customWidth="1"/>
    <col min="16126" max="16126" width="0" hidden="1" customWidth="1"/>
    <col min="16127" max="16128" width="14.33203125" customWidth="1"/>
    <col min="16129" max="16129" width="13.5546875" customWidth="1"/>
    <col min="16130" max="16130" width="0" hidden="1" customWidth="1"/>
    <col min="16131" max="16131" width="10.6640625" bestFit="1" customWidth="1"/>
    <col min="16132" max="16132" width="11.44140625" bestFit="1" customWidth="1"/>
  </cols>
  <sheetData>
    <row r="1" spans="1:9" x14ac:dyDescent="0.3">
      <c r="A1" s="54" t="s">
        <v>77</v>
      </c>
      <c r="C1" s="56">
        <v>44735</v>
      </c>
      <c r="D1" s="57" t="s">
        <v>119</v>
      </c>
    </row>
    <row r="2" spans="1:9" x14ac:dyDescent="0.3">
      <c r="A2" s="59" t="s">
        <v>79</v>
      </c>
    </row>
    <row r="3" spans="1:9" x14ac:dyDescent="0.3">
      <c r="A3" s="54"/>
    </row>
    <row r="4" spans="1:9" x14ac:dyDescent="0.3">
      <c r="A4" s="62" t="s">
        <v>80</v>
      </c>
    </row>
    <row r="5" spans="1:9" x14ac:dyDescent="0.3">
      <c r="A5" s="54"/>
    </row>
    <row r="6" spans="1:9" x14ac:dyDescent="0.3">
      <c r="A6" s="54" t="s">
        <v>120</v>
      </c>
    </row>
    <row r="7" spans="1:9" x14ac:dyDescent="0.3">
      <c r="A7" s="63" t="s">
        <v>121</v>
      </c>
    </row>
    <row r="8" spans="1:9" ht="39" customHeight="1" x14ac:dyDescent="0.3">
      <c r="A8" s="65" t="s">
        <v>122</v>
      </c>
      <c r="B8" s="66" t="s">
        <v>123</v>
      </c>
      <c r="C8" s="66" t="s">
        <v>87</v>
      </c>
      <c r="D8" s="66" t="s">
        <v>88</v>
      </c>
      <c r="F8" s="64"/>
    </row>
    <row r="9" spans="1:9" s="54" customFormat="1" ht="26.4" x14ac:dyDescent="0.25">
      <c r="A9" s="68" t="s">
        <v>124</v>
      </c>
      <c r="B9" s="69">
        <f>B14+B18+B24+B31</f>
        <v>215.70699999999999</v>
      </c>
      <c r="C9" s="69">
        <f t="shared" ref="C9" si="0">C14+C18+C24+C31</f>
        <v>69.334999999999994</v>
      </c>
      <c r="D9" s="69">
        <f>D14+D18+D24+D31</f>
        <v>285.04199999999997</v>
      </c>
      <c r="E9" s="70"/>
      <c r="F9" s="71"/>
      <c r="G9" s="71"/>
    </row>
    <row r="10" spans="1:9" x14ac:dyDescent="0.3">
      <c r="A10" s="72" t="s">
        <v>90</v>
      </c>
      <c r="B10" s="73">
        <v>43.209000000000003</v>
      </c>
      <c r="C10" s="73">
        <v>13.888999999999999</v>
      </c>
      <c r="D10" s="69">
        <f>B10+C10</f>
        <v>57.097999999999999</v>
      </c>
      <c r="E10" s="70"/>
      <c r="F10" s="71"/>
      <c r="G10" s="71"/>
      <c r="I10" s="58"/>
    </row>
    <row r="11" spans="1:9" x14ac:dyDescent="0.3">
      <c r="A11" s="72" t="s">
        <v>91</v>
      </c>
      <c r="B11" s="73">
        <v>5.3890000000000002</v>
      </c>
      <c r="C11" s="73">
        <v>1.732</v>
      </c>
      <c r="D11" s="69">
        <f t="shared" ref="D11:D31" si="1">B11+C11</f>
        <v>7.1210000000000004</v>
      </c>
      <c r="E11" s="70"/>
      <c r="F11" s="71"/>
      <c r="G11" s="71"/>
      <c r="I11" s="58"/>
    </row>
    <row r="12" spans="1:9" x14ac:dyDescent="0.3">
      <c r="A12" s="72" t="s">
        <v>92</v>
      </c>
      <c r="B12" s="74">
        <v>7.1260000000000003</v>
      </c>
      <c r="C12" s="74">
        <v>2.29</v>
      </c>
      <c r="D12" s="69">
        <f t="shared" si="1"/>
        <v>9.4160000000000004</v>
      </c>
      <c r="E12" s="70"/>
      <c r="F12" s="71"/>
      <c r="G12" s="71"/>
      <c r="I12" s="58"/>
    </row>
    <row r="13" spans="1:9" x14ac:dyDescent="0.3">
      <c r="A13" s="75" t="s">
        <v>93</v>
      </c>
      <c r="B13" s="73">
        <v>22.652000000000001</v>
      </c>
      <c r="C13" s="73">
        <v>7.2809999999999997</v>
      </c>
      <c r="D13" s="69">
        <f t="shared" si="1"/>
        <v>29.933</v>
      </c>
      <c r="E13" s="70"/>
      <c r="F13" s="71"/>
      <c r="G13" s="71"/>
      <c r="I13" s="58"/>
    </row>
    <row r="14" spans="1:9" x14ac:dyDescent="0.3">
      <c r="A14" s="76" t="s">
        <v>94</v>
      </c>
      <c r="B14" s="69">
        <f>B10+B11+B12+B13</f>
        <v>78.376000000000005</v>
      </c>
      <c r="C14" s="69">
        <f t="shared" ref="C14" si="2">C10+C11+C12+C13</f>
        <v>25.191999999999997</v>
      </c>
      <c r="D14" s="69">
        <f>B14+C14</f>
        <v>103.568</v>
      </c>
      <c r="E14" s="70"/>
      <c r="F14" s="71"/>
      <c r="G14" s="71"/>
      <c r="I14" s="58"/>
    </row>
    <row r="15" spans="1:9" x14ac:dyDescent="0.3">
      <c r="A15" s="75" t="s">
        <v>95</v>
      </c>
      <c r="B15" s="73">
        <v>15.692</v>
      </c>
      <c r="C15" s="73">
        <v>5.0439999999999996</v>
      </c>
      <c r="D15" s="69">
        <f t="shared" si="1"/>
        <v>20.736000000000001</v>
      </c>
      <c r="E15" s="70"/>
      <c r="F15" s="71"/>
      <c r="G15" s="71"/>
      <c r="I15" s="58"/>
    </row>
    <row r="16" spans="1:9" x14ac:dyDescent="0.3">
      <c r="A16" s="75" t="s">
        <v>96</v>
      </c>
      <c r="B16" s="74">
        <v>20.245000000000001</v>
      </c>
      <c r="C16" s="74">
        <v>6.5069999999999997</v>
      </c>
      <c r="D16" s="69">
        <f t="shared" si="1"/>
        <v>26.752000000000002</v>
      </c>
      <c r="E16" s="70"/>
      <c r="F16" s="71"/>
      <c r="G16" s="71"/>
      <c r="I16" s="58"/>
    </row>
    <row r="17" spans="1:9" x14ac:dyDescent="0.3">
      <c r="A17" s="77" t="s">
        <v>97</v>
      </c>
      <c r="B17" s="74">
        <v>29.896999999999998</v>
      </c>
      <c r="C17" s="74">
        <v>9.61</v>
      </c>
      <c r="D17" s="69">
        <f t="shared" si="1"/>
        <v>39.506999999999998</v>
      </c>
      <c r="E17" s="70"/>
      <c r="F17" s="71"/>
      <c r="G17" s="71"/>
      <c r="I17" s="58"/>
    </row>
    <row r="18" spans="1:9" x14ac:dyDescent="0.3">
      <c r="A18" s="78" t="s">
        <v>98</v>
      </c>
      <c r="B18" s="69">
        <f>B15+B16+B17</f>
        <v>65.834000000000003</v>
      </c>
      <c r="C18" s="69">
        <f t="shared" ref="C18" si="3">C15+C16+C17</f>
        <v>21.160999999999998</v>
      </c>
      <c r="D18" s="69">
        <f t="shared" si="1"/>
        <v>86.995000000000005</v>
      </c>
      <c r="E18" s="70"/>
      <c r="F18" s="71"/>
      <c r="G18" s="71"/>
      <c r="I18" s="58"/>
    </row>
    <row r="19" spans="1:9" x14ac:dyDescent="0.3">
      <c r="A19" s="72" t="s">
        <v>99</v>
      </c>
      <c r="B19" s="74">
        <v>17.2</v>
      </c>
      <c r="C19" s="74">
        <v>5.5289999999999999</v>
      </c>
      <c r="D19" s="69">
        <f t="shared" si="1"/>
        <v>22.728999999999999</v>
      </c>
      <c r="E19" s="70"/>
      <c r="F19" s="71"/>
      <c r="G19" s="71"/>
      <c r="I19" s="58"/>
    </row>
    <row r="20" spans="1:9" x14ac:dyDescent="0.3">
      <c r="A20" s="72" t="s">
        <v>100</v>
      </c>
      <c r="B20" s="74">
        <v>14.878</v>
      </c>
      <c r="C20" s="74">
        <v>4.782</v>
      </c>
      <c r="D20" s="69">
        <f t="shared" si="1"/>
        <v>19.66</v>
      </c>
      <c r="E20" s="70"/>
      <c r="F20" s="71"/>
      <c r="G20" s="71"/>
      <c r="I20" s="58"/>
    </row>
    <row r="21" spans="1:9" x14ac:dyDescent="0.3">
      <c r="A21" s="72" t="s">
        <v>101</v>
      </c>
      <c r="B21" s="74">
        <v>1.5609999999999999</v>
      </c>
      <c r="C21" s="74">
        <v>0.502</v>
      </c>
      <c r="D21" s="69">
        <f t="shared" si="1"/>
        <v>2.0629999999999997</v>
      </c>
      <c r="E21" s="70"/>
      <c r="F21" s="71"/>
      <c r="G21" s="71"/>
      <c r="I21" s="58"/>
    </row>
    <row r="22" spans="1:9" x14ac:dyDescent="0.3">
      <c r="A22" s="72" t="s">
        <v>102</v>
      </c>
      <c r="B22" s="74">
        <v>6.8929999999999998</v>
      </c>
      <c r="C22" s="74">
        <v>2.2160000000000002</v>
      </c>
      <c r="D22" s="69">
        <f t="shared" si="1"/>
        <v>9.109</v>
      </c>
      <c r="E22" s="70"/>
      <c r="F22" s="71"/>
      <c r="G22" s="71"/>
      <c r="I22" s="58"/>
    </row>
    <row r="23" spans="1:9" x14ac:dyDescent="0.3">
      <c r="A23" s="72" t="s">
        <v>103</v>
      </c>
      <c r="B23" s="74">
        <v>9.7409999999999997</v>
      </c>
      <c r="C23" s="74">
        <v>3.1309999999999998</v>
      </c>
      <c r="D23" s="69">
        <f t="shared" si="1"/>
        <v>12.872</v>
      </c>
      <c r="E23" s="70"/>
      <c r="F23" s="71"/>
      <c r="G23" s="71"/>
      <c r="I23" s="58"/>
    </row>
    <row r="24" spans="1:9" x14ac:dyDescent="0.3">
      <c r="A24" s="79" t="s">
        <v>104</v>
      </c>
      <c r="B24" s="69">
        <f>B19+B20+B21+B22+B23</f>
        <v>50.273000000000003</v>
      </c>
      <c r="C24" s="69">
        <f t="shared" ref="C24" si="4">C19+C20+C21+C22+C23</f>
        <v>16.16</v>
      </c>
      <c r="D24" s="69">
        <f t="shared" si="1"/>
        <v>66.433000000000007</v>
      </c>
      <c r="E24" s="70"/>
      <c r="F24" s="71"/>
      <c r="G24" s="71"/>
      <c r="I24" s="58"/>
    </row>
    <row r="25" spans="1:9" x14ac:dyDescent="0.3">
      <c r="A25" s="72" t="s">
        <v>14</v>
      </c>
      <c r="B25" s="80"/>
      <c r="C25" s="80"/>
      <c r="D25" s="69">
        <f t="shared" si="1"/>
        <v>0</v>
      </c>
      <c r="E25" s="70"/>
      <c r="F25" s="71"/>
      <c r="G25" s="71"/>
      <c r="I25" s="58"/>
    </row>
    <row r="26" spans="1:9" x14ac:dyDescent="0.3">
      <c r="A26" s="72" t="s">
        <v>105</v>
      </c>
      <c r="B26" s="80"/>
      <c r="C26" s="80"/>
      <c r="D26" s="69">
        <f t="shared" si="1"/>
        <v>0</v>
      </c>
      <c r="E26" s="70"/>
      <c r="F26" s="71"/>
      <c r="G26" s="71"/>
      <c r="I26" s="58"/>
    </row>
    <row r="27" spans="1:9" x14ac:dyDescent="0.3">
      <c r="A27" s="72" t="s">
        <v>106</v>
      </c>
      <c r="B27" s="74">
        <v>9.3230000000000004</v>
      </c>
      <c r="C27" s="74">
        <v>2.9969999999999999</v>
      </c>
      <c r="D27" s="69">
        <f t="shared" si="1"/>
        <v>12.32</v>
      </c>
      <c r="E27" s="70"/>
      <c r="F27" s="71"/>
      <c r="G27" s="71"/>
      <c r="I27" s="58"/>
    </row>
    <row r="28" spans="1:9" x14ac:dyDescent="0.3">
      <c r="A28" s="72" t="s">
        <v>107</v>
      </c>
      <c r="B28" s="74">
        <v>11.901</v>
      </c>
      <c r="C28" s="74">
        <v>3.8250000000000002</v>
      </c>
      <c r="D28" s="69">
        <f t="shared" si="1"/>
        <v>15.725999999999999</v>
      </c>
      <c r="E28" s="70"/>
      <c r="F28" s="71"/>
      <c r="G28" s="71"/>
      <c r="I28" s="58"/>
    </row>
    <row r="29" spans="1:9" x14ac:dyDescent="0.3">
      <c r="A29" s="72" t="s">
        <v>108</v>
      </c>
      <c r="B29" s="80"/>
      <c r="C29" s="80"/>
      <c r="D29" s="69">
        <f t="shared" si="1"/>
        <v>0</v>
      </c>
      <c r="E29" s="70"/>
      <c r="F29" s="71"/>
      <c r="G29" s="71"/>
      <c r="I29" s="58"/>
    </row>
    <row r="30" spans="1:9" x14ac:dyDescent="0.3">
      <c r="A30" s="72" t="s">
        <v>109</v>
      </c>
      <c r="B30" s="80"/>
      <c r="C30" s="80"/>
      <c r="D30" s="69">
        <f t="shared" si="1"/>
        <v>0</v>
      </c>
      <c r="E30" s="70"/>
      <c r="F30" s="71"/>
      <c r="G30" s="71"/>
      <c r="I30" s="58"/>
    </row>
    <row r="31" spans="1:9" x14ac:dyDescent="0.3">
      <c r="A31" s="79" t="s">
        <v>110</v>
      </c>
      <c r="B31" s="69">
        <f>B27+B28</f>
        <v>21.224</v>
      </c>
      <c r="C31" s="69">
        <f t="shared" ref="C31" si="5">C27+C28</f>
        <v>6.8220000000000001</v>
      </c>
      <c r="D31" s="69">
        <f t="shared" si="1"/>
        <v>28.045999999999999</v>
      </c>
      <c r="E31" s="70"/>
      <c r="F31" s="71"/>
      <c r="G31" s="71"/>
      <c r="I31" s="58"/>
    </row>
    <row r="34" spans="2:4" x14ac:dyDescent="0.3">
      <c r="B34" s="64"/>
      <c r="C34" s="64"/>
      <c r="D34" s="64"/>
    </row>
    <row r="35" spans="2:4" x14ac:dyDescent="0.3">
      <c r="B35" s="81"/>
      <c r="C35" s="81"/>
      <c r="D35" s="81"/>
    </row>
    <row r="36" spans="2:4" x14ac:dyDescent="0.3">
      <c r="B36" s="82"/>
      <c r="C36" s="82"/>
      <c r="D36" s="82"/>
    </row>
    <row r="37" spans="2:4" x14ac:dyDescent="0.3">
      <c r="B37" s="82"/>
      <c r="C37" s="82"/>
      <c r="D37" s="82"/>
    </row>
    <row r="38" spans="2:4" x14ac:dyDescent="0.3">
      <c r="B38" s="82"/>
      <c r="C38" s="82"/>
      <c r="D38" s="8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90"/>
  <sheetViews>
    <sheetView workbookViewId="0">
      <selection activeCell="F13" sqref="F13"/>
    </sheetView>
  </sheetViews>
  <sheetFormatPr defaultRowHeight="14.4" x14ac:dyDescent="0.3"/>
  <cols>
    <col min="1" max="1" width="5.109375" customWidth="1"/>
    <col min="2" max="2" width="5.6640625" style="100" customWidth="1"/>
    <col min="3" max="3" width="22.6640625" customWidth="1"/>
    <col min="4" max="4" width="11.5546875" style="58" customWidth="1"/>
    <col min="5" max="5" width="11.44140625" style="100" customWidth="1"/>
    <col min="6" max="6" width="16.5546875" customWidth="1"/>
    <col min="7" max="7" width="18.6640625" customWidth="1"/>
    <col min="8" max="8" width="15.33203125" customWidth="1"/>
    <col min="9" max="9" width="12.6640625" customWidth="1"/>
    <col min="10" max="10" width="14.44140625" customWidth="1"/>
    <col min="11" max="11" width="13.33203125" customWidth="1"/>
    <col min="12" max="12" width="17.6640625" customWidth="1"/>
    <col min="13" max="13" width="16.33203125" customWidth="1"/>
    <col min="14" max="14" width="10.33203125" style="100" customWidth="1"/>
  </cols>
  <sheetData>
    <row r="1" spans="1:15" ht="13.95" customHeight="1" thickBot="1" x14ac:dyDescent="0.35">
      <c r="A1" s="1" t="s">
        <v>125</v>
      </c>
      <c r="B1" s="97"/>
      <c r="C1" s="2"/>
      <c r="D1" s="127"/>
      <c r="E1" s="99"/>
      <c r="F1" s="3" t="s">
        <v>126</v>
      </c>
      <c r="G1" s="4"/>
      <c r="H1" s="4"/>
      <c r="I1" s="3"/>
      <c r="J1" s="6">
        <v>44735</v>
      </c>
      <c r="K1" s="1" t="s">
        <v>127</v>
      </c>
      <c r="M1" s="220">
        <v>0.2165790789473685</v>
      </c>
      <c r="N1" s="220" t="s">
        <v>128</v>
      </c>
    </row>
    <row r="2" spans="1:15" ht="13.95" customHeight="1" x14ac:dyDescent="0.3">
      <c r="A2" s="1"/>
      <c r="B2" s="97"/>
      <c r="C2" s="5" t="s">
        <v>3</v>
      </c>
      <c r="D2" s="128"/>
      <c r="E2" s="114"/>
      <c r="F2" s="3"/>
      <c r="G2" s="4"/>
      <c r="H2" s="4"/>
      <c r="I2" s="228"/>
      <c r="J2" s="229" t="s">
        <v>129</v>
      </c>
      <c r="K2" s="230" t="s">
        <v>130</v>
      </c>
      <c r="L2" s="231" t="s">
        <v>12</v>
      </c>
      <c r="M2" s="217" t="s">
        <v>131</v>
      </c>
    </row>
    <row r="3" spans="1:15" ht="13.95" customHeight="1" x14ac:dyDescent="0.3">
      <c r="A3" s="7"/>
      <c r="B3" s="98"/>
      <c r="C3" s="1" t="s">
        <v>5</v>
      </c>
      <c r="D3" s="129"/>
      <c r="E3" s="97"/>
      <c r="F3" s="8" t="s">
        <v>132</v>
      </c>
      <c r="G3" s="2"/>
      <c r="H3" s="2"/>
      <c r="I3" s="232" t="s">
        <v>40</v>
      </c>
      <c r="J3" s="154">
        <f>'Liite 2a Kulmaluvut 2023'!B15</f>
        <v>8.6649999999999991</v>
      </c>
      <c r="K3" s="154">
        <f>'Liite 2a Kulmaluvut 2023'!C15</f>
        <v>4.3330000000000002</v>
      </c>
      <c r="L3" s="233">
        <f>J3+K3</f>
        <v>12.997999999999999</v>
      </c>
      <c r="M3" s="216">
        <f>L3-K77-K78</f>
        <v>0</v>
      </c>
    </row>
    <row r="4" spans="1:15" ht="13.95" customHeight="1" x14ac:dyDescent="0.3">
      <c r="A4" s="7"/>
      <c r="B4" s="98"/>
      <c r="C4" s="1" t="s">
        <v>13</v>
      </c>
      <c r="D4" s="129"/>
      <c r="E4" s="97"/>
      <c r="F4" s="9" t="s">
        <v>133</v>
      </c>
      <c r="G4" s="227"/>
      <c r="H4" s="274"/>
      <c r="I4" s="232" t="s">
        <v>62</v>
      </c>
      <c r="J4" s="154">
        <f>'Liite 2a Kulmaluvut 2023'!E15</f>
        <v>7.1950000000000003</v>
      </c>
      <c r="K4" s="154">
        <f>'Liite 2a Kulmaluvut 2023'!F15</f>
        <v>3.3780000000000001</v>
      </c>
      <c r="L4" s="233">
        <f t="shared" ref="L4:L5" si="0">J4+K4</f>
        <v>10.573</v>
      </c>
      <c r="M4" s="216">
        <f>L4-K82-K83</f>
        <v>0</v>
      </c>
      <c r="N4" s="219" t="s">
        <v>134</v>
      </c>
    </row>
    <row r="5" spans="1:15" ht="13.95" customHeight="1" thickBot="1" x14ac:dyDescent="0.35">
      <c r="A5" s="2"/>
      <c r="B5" s="99"/>
      <c r="C5" s="1" t="s">
        <v>15</v>
      </c>
      <c r="D5" s="130"/>
      <c r="E5" s="115"/>
      <c r="F5" s="11" t="s">
        <v>118</v>
      </c>
      <c r="G5" s="2" t="s">
        <v>17</v>
      </c>
      <c r="H5" s="2"/>
      <c r="I5" s="234" t="s">
        <v>135</v>
      </c>
      <c r="J5" s="235">
        <f>'Liite 2a Kulmaluvut 2023'!H15</f>
        <v>8.6579999999999995</v>
      </c>
      <c r="K5" s="235">
        <f>'Liite 2a Kulmaluvut 2023'!I15</f>
        <v>2.7829999999999999</v>
      </c>
      <c r="L5" s="236">
        <f t="shared" si="0"/>
        <v>11.440999999999999</v>
      </c>
      <c r="M5" s="216">
        <f>L5-K87-K88</f>
        <v>0</v>
      </c>
    </row>
    <row r="6" spans="1:15" ht="13.95" customHeight="1" thickBot="1" x14ac:dyDescent="0.35">
      <c r="A6" s="213" t="s">
        <v>136</v>
      </c>
      <c r="B6" s="212"/>
      <c r="C6" s="156"/>
      <c r="D6" s="157"/>
      <c r="E6" s="158" t="s">
        <v>137</v>
      </c>
      <c r="F6" s="159">
        <v>0.5</v>
      </c>
      <c r="G6" s="160">
        <v>0.5</v>
      </c>
      <c r="H6" s="160">
        <v>0.5</v>
      </c>
      <c r="I6" s="161">
        <v>0.5</v>
      </c>
      <c r="J6" s="161">
        <v>0.5</v>
      </c>
      <c r="K6" s="1"/>
      <c r="L6" s="155">
        <f>L3+L4+L5</f>
        <v>35.012</v>
      </c>
    </row>
    <row r="7" spans="1:15" ht="13.95" customHeight="1" x14ac:dyDescent="0.3">
      <c r="A7" s="150" t="s">
        <v>138</v>
      </c>
      <c r="B7" s="102"/>
      <c r="C7" s="13" t="s">
        <v>19</v>
      </c>
      <c r="D7" s="142" t="s">
        <v>139</v>
      </c>
      <c r="E7" s="116" t="s">
        <v>140</v>
      </c>
      <c r="F7" s="153" t="s">
        <v>141</v>
      </c>
      <c r="G7" s="153" t="s">
        <v>141</v>
      </c>
      <c r="H7" s="153" t="s">
        <v>141</v>
      </c>
      <c r="I7" s="15" t="s">
        <v>20</v>
      </c>
      <c r="J7" s="16" t="s">
        <v>21</v>
      </c>
      <c r="K7" s="17" t="s">
        <v>22</v>
      </c>
      <c r="L7" t="s">
        <v>142</v>
      </c>
    </row>
    <row r="8" spans="1:15" ht="13.95" customHeight="1" x14ac:dyDescent="0.3">
      <c r="A8" s="145" t="s">
        <v>143</v>
      </c>
      <c r="B8" s="103"/>
      <c r="C8" s="19"/>
      <c r="D8" s="143" t="s">
        <v>144</v>
      </c>
      <c r="E8" s="117" t="s">
        <v>145</v>
      </c>
      <c r="F8" s="2" t="s">
        <v>23</v>
      </c>
      <c r="G8" s="20" t="s">
        <v>24</v>
      </c>
      <c r="H8" s="275"/>
      <c r="I8" s="21"/>
      <c r="J8" s="83" t="s">
        <v>25</v>
      </c>
      <c r="K8" s="22"/>
      <c r="L8" t="s">
        <v>146</v>
      </c>
    </row>
    <row r="9" spans="1:15" ht="13.95" customHeight="1" x14ac:dyDescent="0.3">
      <c r="A9" s="145" t="s">
        <v>147</v>
      </c>
      <c r="B9" s="103"/>
      <c r="C9" s="19"/>
      <c r="D9" s="143" t="s">
        <v>148</v>
      </c>
      <c r="E9" s="117" t="s">
        <v>149</v>
      </c>
      <c r="F9" s="86" t="s">
        <v>27</v>
      </c>
      <c r="G9" s="20"/>
      <c r="H9" s="275" t="s">
        <v>28</v>
      </c>
      <c r="I9" s="21"/>
      <c r="J9" s="83"/>
      <c r="K9" s="22"/>
      <c r="L9" s="140" t="s">
        <v>150</v>
      </c>
    </row>
    <row r="10" spans="1:15" ht="13.95" customHeight="1" x14ac:dyDescent="0.3">
      <c r="A10" s="151" t="s">
        <v>151</v>
      </c>
      <c r="B10" s="104"/>
      <c r="C10" s="24"/>
      <c r="D10" s="144" t="s">
        <v>152</v>
      </c>
      <c r="E10" s="118" t="s">
        <v>152</v>
      </c>
      <c r="F10" s="84" t="s">
        <v>31</v>
      </c>
      <c r="G10" s="85" t="s">
        <v>32</v>
      </c>
      <c r="H10" s="84" t="s">
        <v>33</v>
      </c>
      <c r="I10" s="25" t="s">
        <v>34</v>
      </c>
      <c r="J10" s="282" t="s">
        <v>35</v>
      </c>
      <c r="K10" s="26"/>
      <c r="M10" s="140" t="s">
        <v>153</v>
      </c>
    </row>
    <row r="11" spans="1:15" ht="13.95" customHeight="1" x14ac:dyDescent="0.3">
      <c r="A11" s="164" t="s">
        <v>37</v>
      </c>
      <c r="B11" s="166"/>
      <c r="C11" s="28" t="s">
        <v>38</v>
      </c>
      <c r="D11" s="131">
        <v>0.42499999999999999</v>
      </c>
      <c r="E11" s="119"/>
      <c r="F11" s="167">
        <f>F12+F13+F14+F15</f>
        <v>0.95137772916666652</v>
      </c>
      <c r="G11" s="168">
        <f>G12+G13+G14+G15</f>
        <v>0.95137772916666652</v>
      </c>
      <c r="H11" s="168"/>
      <c r="I11" s="169">
        <f>F11+G11</f>
        <v>1.902755458333333</v>
      </c>
      <c r="J11" s="170">
        <f>J12+J13+J14+J15</f>
        <v>1.902755458333333</v>
      </c>
      <c r="K11" s="171">
        <f>I11+J11</f>
        <v>3.8055109166666661</v>
      </c>
      <c r="L11" s="100">
        <f>K12/K11</f>
        <v>0.59997922749356636</v>
      </c>
    </row>
    <row r="12" spans="1:15" ht="13.95" customHeight="1" x14ac:dyDescent="0.3">
      <c r="A12" s="162" t="s">
        <v>154</v>
      </c>
      <c r="B12" s="163">
        <v>0.62</v>
      </c>
      <c r="C12" s="137" t="s">
        <v>40</v>
      </c>
      <c r="D12" s="138">
        <v>0.6</v>
      </c>
      <c r="E12" s="152"/>
      <c r="F12" s="172">
        <f>J3*B12*D11*I6*F6</f>
        <v>0.57080687499999994</v>
      </c>
      <c r="G12" s="173">
        <f>J3*B12*D11*I6*G6</f>
        <v>0.57080687499999994</v>
      </c>
      <c r="H12" s="279"/>
      <c r="I12" s="169">
        <f>F12+G12</f>
        <v>1.1416137499999999</v>
      </c>
      <c r="J12" s="174">
        <f>J3*B12*D11*J6</f>
        <v>1.1416137499999999</v>
      </c>
      <c r="K12" s="171">
        <f t="shared" ref="K12:K79" si="1">I12+J12</f>
        <v>2.2832274999999997</v>
      </c>
      <c r="L12" s="139" t="s">
        <v>155</v>
      </c>
      <c r="M12" s="139" t="s">
        <v>156</v>
      </c>
      <c r="N12" s="141">
        <v>0.4</v>
      </c>
    </row>
    <row r="13" spans="1:15" ht="13.95" customHeight="1" x14ac:dyDescent="0.3">
      <c r="A13" s="162" t="s">
        <v>157</v>
      </c>
      <c r="B13" s="163">
        <v>0.67</v>
      </c>
      <c r="C13" s="32" t="s">
        <v>42</v>
      </c>
      <c r="D13" s="126"/>
      <c r="E13" s="120">
        <v>0.75</v>
      </c>
      <c r="F13" s="172">
        <f>K3*B12*D11*I6*F6</f>
        <v>0.28543637500000002</v>
      </c>
      <c r="G13" s="173">
        <f>K3*B12*D11*I6*G6</f>
        <v>0.28543637500000002</v>
      </c>
      <c r="H13" s="279"/>
      <c r="I13" s="169">
        <f t="shared" ref="I13:I69" si="2">F13+G13</f>
        <v>0.57087275000000004</v>
      </c>
      <c r="J13" s="174">
        <f>K3*B12*D11*J6</f>
        <v>0.57087275000000004</v>
      </c>
      <c r="K13" s="171">
        <f t="shared" si="1"/>
        <v>1.1417455000000001</v>
      </c>
      <c r="L13" s="214">
        <f>K13/(K13+K14)</f>
        <v>0.75002163690390333</v>
      </c>
    </row>
    <row r="14" spans="1:15" ht="13.95" customHeight="1" x14ac:dyDescent="0.3">
      <c r="A14" s="145"/>
      <c r="B14" s="106"/>
      <c r="C14" s="32" t="s">
        <v>44</v>
      </c>
      <c r="D14" s="126"/>
      <c r="E14" s="120"/>
      <c r="F14" s="172">
        <f>(F12/D12-F12)*(1-E13)</f>
        <v>9.5134479166666674E-2</v>
      </c>
      <c r="G14" s="173">
        <f>(G12/D12-G12)*(1-E13)</f>
        <v>9.5134479166666674E-2</v>
      </c>
      <c r="H14" s="279"/>
      <c r="I14" s="169">
        <f t="shared" si="2"/>
        <v>0.19026895833333335</v>
      </c>
      <c r="J14" s="174">
        <f>(J12/D12-J12)*(1-E13)</f>
        <v>0.19026895833333335</v>
      </c>
      <c r="K14" s="171">
        <f t="shared" si="1"/>
        <v>0.3805379166666667</v>
      </c>
      <c r="L14" s="214">
        <f>K14/(K14+K13)</f>
        <v>0.2499783630960967</v>
      </c>
      <c r="O14" t="s">
        <v>158</v>
      </c>
    </row>
    <row r="15" spans="1:15" ht="13.95" customHeight="1" x14ac:dyDescent="0.3">
      <c r="A15" s="151"/>
      <c r="B15" s="104"/>
      <c r="C15" s="34" t="s">
        <v>46</v>
      </c>
      <c r="D15" s="132"/>
      <c r="E15" s="121"/>
      <c r="F15" s="175">
        <v>0</v>
      </c>
      <c r="G15" s="176">
        <v>0</v>
      </c>
      <c r="H15" s="279"/>
      <c r="I15" s="169">
        <f t="shared" si="2"/>
        <v>0</v>
      </c>
      <c r="J15" s="177">
        <v>0</v>
      </c>
      <c r="K15" s="171">
        <f t="shared" si="1"/>
        <v>0</v>
      </c>
      <c r="O15" t="s">
        <v>159</v>
      </c>
    </row>
    <row r="16" spans="1:15" ht="13.95" customHeight="1" x14ac:dyDescent="0.3">
      <c r="A16" s="164" t="s">
        <v>37</v>
      </c>
      <c r="B16" s="165"/>
      <c r="C16" s="36" t="s">
        <v>47</v>
      </c>
      <c r="D16" s="133">
        <v>0.15</v>
      </c>
      <c r="E16" s="96"/>
      <c r="F16" s="178">
        <f>F17+F18+F19+F20</f>
        <v>0.33578037499999996</v>
      </c>
      <c r="G16" s="179">
        <f t="shared" ref="G16" si="3">G17+G18+G19+G20</f>
        <v>0.33578037499999996</v>
      </c>
      <c r="H16" s="179"/>
      <c r="I16" s="169">
        <f t="shared" si="2"/>
        <v>0.67156074999999993</v>
      </c>
      <c r="J16" s="180">
        <f>J17+J18+J19+J20</f>
        <v>0.67156074999999993</v>
      </c>
      <c r="K16" s="171">
        <f t="shared" si="1"/>
        <v>1.3431214999999999</v>
      </c>
      <c r="L16" s="100">
        <f>K17/K16</f>
        <v>0.59997922749356625</v>
      </c>
    </row>
    <row r="17" spans="1:14" ht="13.95" customHeight="1" x14ac:dyDescent="0.3">
      <c r="A17" s="162" t="s">
        <v>154</v>
      </c>
      <c r="B17" s="163">
        <v>0.62</v>
      </c>
      <c r="C17" s="137" t="s">
        <v>40</v>
      </c>
      <c r="D17" s="138">
        <v>0.6</v>
      </c>
      <c r="E17" s="152"/>
      <c r="F17" s="172">
        <f>J3*B17*D16*I6*F6</f>
        <v>0.20146124999999995</v>
      </c>
      <c r="G17" s="173">
        <f>J3*B17*D16*I6*G6</f>
        <v>0.20146124999999995</v>
      </c>
      <c r="H17" s="279"/>
      <c r="I17" s="169">
        <f t="shared" si="2"/>
        <v>0.40292249999999991</v>
      </c>
      <c r="J17" s="174">
        <f>J3*B17*D16*J6</f>
        <v>0.40292249999999991</v>
      </c>
      <c r="K17" s="171">
        <f t="shared" si="1"/>
        <v>0.80584499999999981</v>
      </c>
      <c r="L17" s="139" t="s">
        <v>155</v>
      </c>
      <c r="M17" s="139" t="s">
        <v>156</v>
      </c>
      <c r="N17" s="141">
        <v>0.4</v>
      </c>
    </row>
    <row r="18" spans="1:14" ht="13.95" customHeight="1" x14ac:dyDescent="0.3">
      <c r="A18" s="162" t="s">
        <v>157</v>
      </c>
      <c r="B18" s="163">
        <v>0.67</v>
      </c>
      <c r="C18" s="32" t="s">
        <v>42</v>
      </c>
      <c r="D18" s="126"/>
      <c r="E18" s="120">
        <v>0.75</v>
      </c>
      <c r="F18" s="172">
        <f>K3*B17*D16*I6*F6</f>
        <v>0.10074225000000001</v>
      </c>
      <c r="G18" s="173">
        <f>K3*B17*D16*I6*G6</f>
        <v>0.10074225000000001</v>
      </c>
      <c r="H18" s="279"/>
      <c r="I18" s="169">
        <f t="shared" si="2"/>
        <v>0.20148450000000001</v>
      </c>
      <c r="J18" s="174">
        <f>K3*B17*D16*J6</f>
        <v>0.20148450000000001</v>
      </c>
      <c r="K18" s="171">
        <f t="shared" si="1"/>
        <v>0.40296900000000002</v>
      </c>
      <c r="L18" s="214">
        <f>K18/(K18+K19)</f>
        <v>0.75002163690390322</v>
      </c>
    </row>
    <row r="19" spans="1:14" ht="13.95" customHeight="1" x14ac:dyDescent="0.3">
      <c r="A19" s="145"/>
      <c r="B19" s="106"/>
      <c r="C19" s="32" t="s">
        <v>44</v>
      </c>
      <c r="D19" s="126"/>
      <c r="E19" s="120"/>
      <c r="F19" s="172">
        <f>(F17/D17-F17)*(1-E18)</f>
        <v>3.3576874999999999E-2</v>
      </c>
      <c r="G19" s="173">
        <f>(G17/D17-G17)*(1-E18)</f>
        <v>3.3576874999999999E-2</v>
      </c>
      <c r="H19" s="279"/>
      <c r="I19" s="169">
        <f t="shared" ref="I19" si="4">F19+G19</f>
        <v>6.7153749999999998E-2</v>
      </c>
      <c r="J19" s="174">
        <f>(J17/D17-J17)*(1-E18)</f>
        <v>6.7153749999999998E-2</v>
      </c>
      <c r="K19" s="171">
        <f t="shared" si="1"/>
        <v>0.1343075</v>
      </c>
      <c r="L19" s="214">
        <f>K19/(K19+K18)</f>
        <v>0.24997836309609667</v>
      </c>
    </row>
    <row r="20" spans="1:14" ht="13.95" customHeight="1" x14ac:dyDescent="0.3">
      <c r="A20" s="151"/>
      <c r="B20" s="104"/>
      <c r="C20" s="34" t="s">
        <v>46</v>
      </c>
      <c r="D20" s="132"/>
      <c r="E20" s="121"/>
      <c r="F20" s="175">
        <v>0</v>
      </c>
      <c r="G20" s="176">
        <v>0</v>
      </c>
      <c r="H20" s="279"/>
      <c r="I20" s="169">
        <f t="shared" si="2"/>
        <v>0</v>
      </c>
      <c r="J20" s="177">
        <v>0</v>
      </c>
      <c r="K20" s="171">
        <f t="shared" si="1"/>
        <v>0</v>
      </c>
      <c r="L20" s="215"/>
    </row>
    <row r="21" spans="1:14" ht="13.95" customHeight="1" x14ac:dyDescent="0.3">
      <c r="A21" s="164" t="s">
        <v>37</v>
      </c>
      <c r="B21" s="165"/>
      <c r="C21" s="36" t="s">
        <v>51</v>
      </c>
      <c r="D21" s="133">
        <v>0.42499999999999999</v>
      </c>
      <c r="E21" s="96"/>
      <c r="F21" s="178">
        <f>F22+F23+F24+F25</f>
        <v>0.95137772916666652</v>
      </c>
      <c r="G21" s="179">
        <f t="shared" ref="G21" si="5">G22+G23+G24+G25</f>
        <v>0.95137772916666652</v>
      </c>
      <c r="H21" s="179"/>
      <c r="I21" s="169">
        <f t="shared" si="2"/>
        <v>1.902755458333333</v>
      </c>
      <c r="J21" s="180">
        <f>J22+J23+J24+J25</f>
        <v>1.902755458333333</v>
      </c>
      <c r="K21" s="171">
        <f t="shared" si="1"/>
        <v>3.8055109166666661</v>
      </c>
      <c r="L21" s="100">
        <f>K22/K21</f>
        <v>0.59997922749356636</v>
      </c>
    </row>
    <row r="22" spans="1:14" ht="13.95" customHeight="1" x14ac:dyDescent="0.3">
      <c r="A22" s="162" t="s">
        <v>154</v>
      </c>
      <c r="B22" s="163">
        <v>0.62</v>
      </c>
      <c r="C22" s="137" t="s">
        <v>40</v>
      </c>
      <c r="D22" s="138">
        <v>0.6</v>
      </c>
      <c r="E22" s="152"/>
      <c r="F22" s="172">
        <f>J3*B22*D21*I6*F6</f>
        <v>0.57080687499999994</v>
      </c>
      <c r="G22" s="173">
        <f>J3*B22*D21*I6*G6</f>
        <v>0.57080687499999994</v>
      </c>
      <c r="H22" s="279"/>
      <c r="I22" s="169">
        <f t="shared" si="2"/>
        <v>1.1416137499999999</v>
      </c>
      <c r="J22" s="174">
        <f>J3*B22*D21*J6</f>
        <v>1.1416137499999999</v>
      </c>
      <c r="K22" s="171">
        <f t="shared" si="1"/>
        <v>2.2832274999999997</v>
      </c>
      <c r="L22" s="139" t="s">
        <v>155</v>
      </c>
      <c r="M22" s="139" t="s">
        <v>156</v>
      </c>
      <c r="N22" s="141">
        <v>0.4</v>
      </c>
    </row>
    <row r="23" spans="1:14" ht="13.95" customHeight="1" x14ac:dyDescent="0.3">
      <c r="A23" s="162" t="s">
        <v>157</v>
      </c>
      <c r="B23" s="163">
        <v>0.67</v>
      </c>
      <c r="C23" s="32" t="s">
        <v>42</v>
      </c>
      <c r="D23" s="126"/>
      <c r="E23" s="120">
        <v>0.75</v>
      </c>
      <c r="F23" s="172">
        <f>K3*B22*D21*I6*F6</f>
        <v>0.28543637500000002</v>
      </c>
      <c r="G23" s="173">
        <f>K3*B22*D21*I6*G6</f>
        <v>0.28543637500000002</v>
      </c>
      <c r="H23" s="279"/>
      <c r="I23" s="169">
        <f t="shared" si="2"/>
        <v>0.57087275000000004</v>
      </c>
      <c r="J23" s="174">
        <f>K3*B22*D21*J6</f>
        <v>0.57087275000000004</v>
      </c>
      <c r="K23" s="171">
        <f t="shared" si="1"/>
        <v>1.1417455000000001</v>
      </c>
      <c r="L23" s="214">
        <f>K23/(K23+K24)</f>
        <v>0.75002163690390333</v>
      </c>
    </row>
    <row r="24" spans="1:14" ht="13.95" customHeight="1" x14ac:dyDescent="0.3">
      <c r="A24" s="145"/>
      <c r="B24" s="106"/>
      <c r="C24" s="32" t="s">
        <v>44</v>
      </c>
      <c r="D24" s="126"/>
      <c r="E24" s="120"/>
      <c r="F24" s="172">
        <f>(F22/D22-F22)*(1-E23)</f>
        <v>9.5134479166666674E-2</v>
      </c>
      <c r="G24" s="173">
        <f>(G22/D22-G22)*(1-E23)</f>
        <v>9.5134479166666674E-2</v>
      </c>
      <c r="H24" s="279"/>
      <c r="I24" s="169">
        <f t="shared" ref="I24" si="6">F24+G24</f>
        <v>0.19026895833333335</v>
      </c>
      <c r="J24" s="174">
        <f>(J22/D22-J22)*(1-E23)</f>
        <v>0.19026895833333335</v>
      </c>
      <c r="K24" s="171">
        <f t="shared" si="1"/>
        <v>0.3805379166666667</v>
      </c>
      <c r="L24" s="214">
        <f>K24/(K24+K23)</f>
        <v>0.2499783630960967</v>
      </c>
    </row>
    <row r="25" spans="1:14" ht="13.95" customHeight="1" x14ac:dyDescent="0.3">
      <c r="A25" s="151"/>
      <c r="B25" s="104"/>
      <c r="C25" s="34" t="s">
        <v>46</v>
      </c>
      <c r="D25" s="132"/>
      <c r="E25" s="121"/>
      <c r="F25" s="175">
        <v>0</v>
      </c>
      <c r="G25" s="176">
        <v>0</v>
      </c>
      <c r="H25" s="279"/>
      <c r="I25" s="169">
        <f t="shared" si="2"/>
        <v>0</v>
      </c>
      <c r="J25" s="177">
        <v>0</v>
      </c>
      <c r="K25" s="171">
        <f t="shared" si="1"/>
        <v>0</v>
      </c>
      <c r="L25" s="215"/>
    </row>
    <row r="26" spans="1:14" ht="13.95" customHeight="1" x14ac:dyDescent="0.3">
      <c r="A26" s="164" t="s">
        <v>54</v>
      </c>
      <c r="B26" s="165"/>
      <c r="C26" s="36" t="s">
        <v>55</v>
      </c>
      <c r="D26" s="133">
        <v>0.42499999999999999</v>
      </c>
      <c r="E26" s="96"/>
      <c r="F26" s="178">
        <f>F27+F28+F29+F30</f>
        <v>0.46034406249999993</v>
      </c>
      <c r="G26" s="179">
        <f t="shared" ref="G26" si="7">G27+G28+G29+G30</f>
        <v>0.46034406249999993</v>
      </c>
      <c r="H26" s="179"/>
      <c r="I26" s="169">
        <f t="shared" si="2"/>
        <v>0.92068812499999986</v>
      </c>
      <c r="J26" s="180">
        <f>J27+J28+J29+J30</f>
        <v>0.92068812499999986</v>
      </c>
      <c r="K26" s="171">
        <f t="shared" si="1"/>
        <v>1.8413762499999997</v>
      </c>
      <c r="L26" s="100">
        <f>K27/K26</f>
        <v>0.59997922749356625</v>
      </c>
    </row>
    <row r="27" spans="1:14" ht="13.95" customHeight="1" x14ac:dyDescent="0.3">
      <c r="A27" s="162" t="s">
        <v>154</v>
      </c>
      <c r="B27" s="163">
        <v>0.3</v>
      </c>
      <c r="C27" s="32" t="s">
        <v>40</v>
      </c>
      <c r="D27" s="126">
        <v>0.6</v>
      </c>
      <c r="E27" s="120"/>
      <c r="F27" s="172">
        <f>J3*B27*D26*I6*F6</f>
        <v>0.27619687499999995</v>
      </c>
      <c r="G27" s="173">
        <f>J3*B27*D26*I6*G6</f>
        <v>0.27619687499999995</v>
      </c>
      <c r="H27" s="279"/>
      <c r="I27" s="169">
        <f t="shared" si="2"/>
        <v>0.55239374999999991</v>
      </c>
      <c r="J27" s="174">
        <f>J3*B27*D26*J6</f>
        <v>0.55239374999999991</v>
      </c>
      <c r="K27" s="171">
        <f t="shared" si="1"/>
        <v>1.1047874999999998</v>
      </c>
      <c r="L27" s="139" t="s">
        <v>155</v>
      </c>
      <c r="M27" s="139" t="s">
        <v>156</v>
      </c>
      <c r="N27" s="141">
        <v>0.4</v>
      </c>
    </row>
    <row r="28" spans="1:14" ht="13.95" customHeight="1" x14ac:dyDescent="0.3">
      <c r="A28" s="162" t="s">
        <v>157</v>
      </c>
      <c r="B28" s="163">
        <v>0.33</v>
      </c>
      <c r="C28" s="32" t="s">
        <v>42</v>
      </c>
      <c r="D28" s="126"/>
      <c r="E28" s="120">
        <v>0.75</v>
      </c>
      <c r="F28" s="172">
        <f>K3*B27*D26*I6*F6</f>
        <v>0.13811437500000001</v>
      </c>
      <c r="G28" s="173">
        <f>K3*B27*D26*I6*G6</f>
        <v>0.13811437500000001</v>
      </c>
      <c r="H28" s="279"/>
      <c r="I28" s="169">
        <f t="shared" si="2"/>
        <v>0.27622875000000002</v>
      </c>
      <c r="J28" s="174">
        <f>K3*B27*D26*J6</f>
        <v>0.27622875000000002</v>
      </c>
      <c r="K28" s="171">
        <f t="shared" si="1"/>
        <v>0.55245750000000005</v>
      </c>
      <c r="L28" s="214">
        <f>K28/(K28+K29)</f>
        <v>0.75002163690390333</v>
      </c>
    </row>
    <row r="29" spans="1:14" ht="13.95" customHeight="1" x14ac:dyDescent="0.3">
      <c r="A29" s="145"/>
      <c r="B29" s="106"/>
      <c r="C29" s="32" t="s">
        <v>44</v>
      </c>
      <c r="D29" s="126"/>
      <c r="E29" s="120"/>
      <c r="F29" s="172">
        <f>(F27/D27-F27)*(1-E28)</f>
        <v>4.6032812499999992E-2</v>
      </c>
      <c r="G29" s="173">
        <f>(G27/D27-G27)*(1-E28)</f>
        <v>4.6032812499999992E-2</v>
      </c>
      <c r="H29" s="279"/>
      <c r="I29" s="169">
        <f t="shared" ref="I29" si="8">F29+G29</f>
        <v>9.2065624999999984E-2</v>
      </c>
      <c r="J29" s="174">
        <f>(J27/D27-J27)*(1-E28)</f>
        <v>9.2065624999999984E-2</v>
      </c>
      <c r="K29" s="171">
        <f t="shared" si="1"/>
        <v>0.18413124999999997</v>
      </c>
      <c r="L29" s="214">
        <f>K29/(K29+K28)</f>
        <v>0.24997836309609667</v>
      </c>
    </row>
    <row r="30" spans="1:14" ht="13.95" customHeight="1" x14ac:dyDescent="0.3">
      <c r="A30" s="151"/>
      <c r="B30" s="104"/>
      <c r="C30" s="34" t="s">
        <v>46</v>
      </c>
      <c r="D30" s="132"/>
      <c r="E30" s="121"/>
      <c r="F30" s="175">
        <v>0</v>
      </c>
      <c r="G30" s="176">
        <v>0</v>
      </c>
      <c r="H30" s="279"/>
      <c r="I30" s="169">
        <f t="shared" si="2"/>
        <v>0</v>
      </c>
      <c r="J30" s="177">
        <v>0</v>
      </c>
      <c r="K30" s="171">
        <f t="shared" si="1"/>
        <v>0</v>
      </c>
      <c r="L30" s="215"/>
    </row>
    <row r="31" spans="1:14" ht="13.95" customHeight="1" x14ac:dyDescent="0.3">
      <c r="A31" s="164" t="s">
        <v>54</v>
      </c>
      <c r="B31" s="165"/>
      <c r="C31" s="36" t="s">
        <v>56</v>
      </c>
      <c r="D31" s="133">
        <v>0.15</v>
      </c>
      <c r="E31" s="96"/>
      <c r="F31" s="178">
        <f>F32+F33+F34+F35</f>
        <v>0.16247437499999998</v>
      </c>
      <c r="G31" s="179">
        <f t="shared" ref="G31" si="9">G32+G33+G34+G35</f>
        <v>0.16247437499999998</v>
      </c>
      <c r="H31" s="179"/>
      <c r="I31" s="169">
        <f t="shared" si="2"/>
        <v>0.32494874999999995</v>
      </c>
      <c r="J31" s="180">
        <f>J32+J33+J34+J35</f>
        <v>0.32494874999999995</v>
      </c>
      <c r="K31" s="171">
        <f t="shared" si="1"/>
        <v>0.64989749999999991</v>
      </c>
      <c r="L31" s="100">
        <f>K32/K31</f>
        <v>0.59997922749356625</v>
      </c>
    </row>
    <row r="32" spans="1:14" ht="13.95" customHeight="1" x14ac:dyDescent="0.3">
      <c r="A32" s="162" t="s">
        <v>154</v>
      </c>
      <c r="B32" s="163">
        <v>0.3</v>
      </c>
      <c r="C32" s="137" t="s">
        <v>40</v>
      </c>
      <c r="D32" s="138">
        <v>0.6</v>
      </c>
      <c r="E32" s="152"/>
      <c r="F32" s="172">
        <f>J3*B32*D31*I6*F6</f>
        <v>9.7481249999999978E-2</v>
      </c>
      <c r="G32" s="173">
        <f>J3*B32*D31*I6*G6</f>
        <v>9.7481249999999978E-2</v>
      </c>
      <c r="H32" s="279"/>
      <c r="I32" s="169">
        <f t="shared" si="2"/>
        <v>0.19496249999999996</v>
      </c>
      <c r="J32" s="174">
        <f>J3*B32*D31*J6</f>
        <v>0.19496249999999996</v>
      </c>
      <c r="K32" s="171">
        <f t="shared" si="1"/>
        <v>0.38992499999999991</v>
      </c>
      <c r="L32" s="139" t="s">
        <v>155</v>
      </c>
      <c r="M32" s="139" t="s">
        <v>156</v>
      </c>
      <c r="N32" s="141">
        <v>0.4</v>
      </c>
    </row>
    <row r="33" spans="1:14" ht="13.95" customHeight="1" x14ac:dyDescent="0.3">
      <c r="A33" s="162" t="s">
        <v>157</v>
      </c>
      <c r="B33" s="163">
        <v>0.33</v>
      </c>
      <c r="C33" s="32" t="s">
        <v>42</v>
      </c>
      <c r="D33" s="126"/>
      <c r="E33" s="120">
        <v>0.75</v>
      </c>
      <c r="F33" s="172">
        <f>K3*B32*D31*I6*F6</f>
        <v>4.8746249999999998E-2</v>
      </c>
      <c r="G33" s="173">
        <f>K3*B32*D31*I6*G6</f>
        <v>4.8746249999999998E-2</v>
      </c>
      <c r="H33" s="279"/>
      <c r="I33" s="169">
        <f t="shared" si="2"/>
        <v>9.7492499999999996E-2</v>
      </c>
      <c r="J33" s="174">
        <f>K3*B32*D31*J6</f>
        <v>9.7492499999999996E-2</v>
      </c>
      <c r="K33" s="171">
        <f t="shared" si="1"/>
        <v>0.19498499999999999</v>
      </c>
      <c r="L33" s="214">
        <f>K33/(K33+K34)</f>
        <v>0.75002163690390333</v>
      </c>
    </row>
    <row r="34" spans="1:14" ht="13.95" customHeight="1" x14ac:dyDescent="0.3">
      <c r="A34" s="145"/>
      <c r="B34" s="106"/>
      <c r="C34" s="32" t="s">
        <v>44</v>
      </c>
      <c r="D34" s="126"/>
      <c r="E34" s="120"/>
      <c r="F34" s="172">
        <f>(F32/D32-F32)*(1-E33)</f>
        <v>1.6246874999999997E-2</v>
      </c>
      <c r="G34" s="173">
        <f>(G32/D32-G32)*(1-E33)</f>
        <v>1.6246874999999997E-2</v>
      </c>
      <c r="H34" s="279"/>
      <c r="I34" s="169">
        <f t="shared" ref="I34" si="10">F34+G34</f>
        <v>3.2493749999999995E-2</v>
      </c>
      <c r="J34" s="174">
        <f>(J32/D32-J32)*(1-E33)</f>
        <v>3.2493749999999995E-2</v>
      </c>
      <c r="K34" s="171">
        <f t="shared" si="1"/>
        <v>6.498749999999999E-2</v>
      </c>
      <c r="L34" s="214">
        <f>K34/(K34+K33)</f>
        <v>0.24997836309609667</v>
      </c>
    </row>
    <row r="35" spans="1:14" ht="13.95" customHeight="1" x14ac:dyDescent="0.3">
      <c r="A35" s="151"/>
      <c r="B35" s="104"/>
      <c r="C35" s="34" t="s">
        <v>46</v>
      </c>
      <c r="D35" s="132"/>
      <c r="E35" s="121"/>
      <c r="F35" s="175">
        <v>0</v>
      </c>
      <c r="G35" s="176">
        <v>0</v>
      </c>
      <c r="H35" s="279"/>
      <c r="I35" s="169">
        <f t="shared" si="2"/>
        <v>0</v>
      </c>
      <c r="J35" s="177">
        <v>0</v>
      </c>
      <c r="K35" s="171">
        <f t="shared" si="1"/>
        <v>0</v>
      </c>
      <c r="L35" s="215"/>
    </row>
    <row r="36" spans="1:14" ht="13.95" customHeight="1" x14ac:dyDescent="0.3">
      <c r="A36" s="164" t="s">
        <v>54</v>
      </c>
      <c r="B36" s="165"/>
      <c r="C36" s="36" t="s">
        <v>57</v>
      </c>
      <c r="D36" s="133">
        <v>0.42499999999999999</v>
      </c>
      <c r="E36" s="96"/>
      <c r="F36" s="178">
        <f>F37+F38+F39+F40</f>
        <v>0.46034406249999993</v>
      </c>
      <c r="G36" s="179">
        <f t="shared" ref="G36" si="11">G37+G38+G39+G40</f>
        <v>0.46034406249999993</v>
      </c>
      <c r="H36" s="179"/>
      <c r="I36" s="169">
        <f t="shared" si="2"/>
        <v>0.92068812499999986</v>
      </c>
      <c r="J36" s="180">
        <f>J37+J38+J39+J40</f>
        <v>0.92068812499999986</v>
      </c>
      <c r="K36" s="171">
        <f t="shared" si="1"/>
        <v>1.8413762499999997</v>
      </c>
      <c r="L36" s="100">
        <f>K37/K36</f>
        <v>0.59997922749356625</v>
      </c>
    </row>
    <row r="37" spans="1:14" ht="13.95" customHeight="1" x14ac:dyDescent="0.3">
      <c r="A37" s="162" t="s">
        <v>154</v>
      </c>
      <c r="B37" s="163">
        <v>0.3</v>
      </c>
      <c r="C37" s="137" t="s">
        <v>40</v>
      </c>
      <c r="D37" s="138">
        <v>0.6</v>
      </c>
      <c r="E37" s="152"/>
      <c r="F37" s="172">
        <f>J3*B37*D36*I6*F6</f>
        <v>0.27619687499999995</v>
      </c>
      <c r="G37" s="173">
        <f>J3*B37*D36*I6*G6</f>
        <v>0.27619687499999995</v>
      </c>
      <c r="H37" s="279"/>
      <c r="I37" s="169">
        <f t="shared" si="2"/>
        <v>0.55239374999999991</v>
      </c>
      <c r="J37" s="174">
        <f>J3*B37*D36*J6</f>
        <v>0.55239374999999991</v>
      </c>
      <c r="K37" s="171">
        <f t="shared" si="1"/>
        <v>1.1047874999999998</v>
      </c>
      <c r="L37" s="139" t="s">
        <v>155</v>
      </c>
      <c r="M37" s="139" t="s">
        <v>156</v>
      </c>
      <c r="N37" s="141">
        <v>0.4</v>
      </c>
    </row>
    <row r="38" spans="1:14" ht="13.95" customHeight="1" x14ac:dyDescent="0.3">
      <c r="A38" s="162" t="s">
        <v>157</v>
      </c>
      <c r="B38" s="163">
        <v>0.33</v>
      </c>
      <c r="C38" s="32" t="s">
        <v>42</v>
      </c>
      <c r="D38" s="126"/>
      <c r="E38" s="120">
        <v>0.75</v>
      </c>
      <c r="F38" s="172">
        <f>K3*B37*D36*I6*F6</f>
        <v>0.13811437500000001</v>
      </c>
      <c r="G38" s="173">
        <f>K3*B37*D36*I6*G6</f>
        <v>0.13811437500000001</v>
      </c>
      <c r="H38" s="279"/>
      <c r="I38" s="169">
        <f t="shared" si="2"/>
        <v>0.27622875000000002</v>
      </c>
      <c r="J38" s="174">
        <f>K3*B37*D36*J6</f>
        <v>0.27622875000000002</v>
      </c>
      <c r="K38" s="171">
        <f t="shared" si="1"/>
        <v>0.55245750000000005</v>
      </c>
      <c r="L38" s="214">
        <f>K38/(K38+K39)</f>
        <v>0.75002163690390333</v>
      </c>
    </row>
    <row r="39" spans="1:14" ht="13.95" customHeight="1" x14ac:dyDescent="0.3">
      <c r="A39" s="145"/>
      <c r="B39" s="106"/>
      <c r="C39" s="32" t="s">
        <v>44</v>
      </c>
      <c r="D39" s="126"/>
      <c r="E39" s="120"/>
      <c r="F39" s="172">
        <f>(F37/D37-F37)*(1-E38)</f>
        <v>4.6032812499999992E-2</v>
      </c>
      <c r="G39" s="173">
        <f>(G37/D37-G37)*(1-E38)</f>
        <v>4.6032812499999992E-2</v>
      </c>
      <c r="H39" s="279"/>
      <c r="I39" s="169">
        <f t="shared" ref="I39" si="12">F39+G39</f>
        <v>9.2065624999999984E-2</v>
      </c>
      <c r="J39" s="174">
        <f>(J37/D37-J37)*(1-E38)</f>
        <v>9.2065624999999984E-2</v>
      </c>
      <c r="K39" s="171">
        <f t="shared" si="1"/>
        <v>0.18413124999999997</v>
      </c>
      <c r="L39" s="214">
        <f>K39/(K39+K38)</f>
        <v>0.24997836309609667</v>
      </c>
    </row>
    <row r="40" spans="1:14" ht="13.95" customHeight="1" x14ac:dyDescent="0.3">
      <c r="A40" s="151"/>
      <c r="B40" s="104"/>
      <c r="C40" s="34" t="s">
        <v>46</v>
      </c>
      <c r="D40" s="132"/>
      <c r="E40" s="121"/>
      <c r="F40" s="175">
        <v>0</v>
      </c>
      <c r="G40" s="176">
        <v>0</v>
      </c>
      <c r="H40" s="279"/>
      <c r="I40" s="169">
        <f t="shared" si="2"/>
        <v>0</v>
      </c>
      <c r="J40" s="177">
        <v>0</v>
      </c>
      <c r="K40" s="171">
        <f t="shared" si="1"/>
        <v>0</v>
      </c>
      <c r="L40" s="215"/>
    </row>
    <row r="41" spans="1:14" ht="13.95" customHeight="1" x14ac:dyDescent="0.3">
      <c r="A41" s="146" t="s">
        <v>58</v>
      </c>
      <c r="B41" s="107"/>
      <c r="C41" s="36" t="s">
        <v>59</v>
      </c>
      <c r="D41" s="133">
        <v>1</v>
      </c>
      <c r="E41" s="96"/>
      <c r="F41" s="178">
        <f>F42+F43+F44+F45</f>
        <v>0.28884333333333329</v>
      </c>
      <c r="G41" s="179">
        <f t="shared" ref="G41" si="13">G42+G43+G44+G45</f>
        <v>0.28884333333333329</v>
      </c>
      <c r="H41" s="179"/>
      <c r="I41" s="169">
        <f t="shared" si="2"/>
        <v>0.57768666666666657</v>
      </c>
      <c r="J41" s="180">
        <f>J42+J43+J44+J45</f>
        <v>0.57768666666666657</v>
      </c>
      <c r="K41" s="171">
        <f t="shared" si="1"/>
        <v>1.1553733333333331</v>
      </c>
      <c r="L41" s="100">
        <f>K42/K41</f>
        <v>0.59997922749356636</v>
      </c>
    </row>
    <row r="42" spans="1:14" ht="13.95" customHeight="1" x14ac:dyDescent="0.3">
      <c r="A42" s="145" t="s">
        <v>160</v>
      </c>
      <c r="B42" s="106">
        <v>0.08</v>
      </c>
      <c r="C42" s="137" t="s">
        <v>40</v>
      </c>
      <c r="D42" s="138">
        <v>0.6</v>
      </c>
      <c r="E42" s="152"/>
      <c r="F42" s="172">
        <f>J3*B42*D41*I6*F6</f>
        <v>0.17329999999999998</v>
      </c>
      <c r="G42" s="173">
        <f>J3*B42*D41*I6*G6</f>
        <v>0.17329999999999998</v>
      </c>
      <c r="H42" s="279"/>
      <c r="I42" s="169">
        <f t="shared" si="2"/>
        <v>0.34659999999999996</v>
      </c>
      <c r="J42" s="174">
        <f>J3*B42*D41*J6</f>
        <v>0.34659999999999996</v>
      </c>
      <c r="K42" s="171">
        <f t="shared" si="1"/>
        <v>0.69319999999999993</v>
      </c>
      <c r="L42" s="139" t="s">
        <v>155</v>
      </c>
      <c r="M42" s="139" t="s">
        <v>156</v>
      </c>
      <c r="N42" s="141">
        <v>0.4</v>
      </c>
    </row>
    <row r="43" spans="1:14" ht="13.95" customHeight="1" x14ac:dyDescent="0.3">
      <c r="A43" s="145"/>
      <c r="B43" s="106"/>
      <c r="C43" s="32" t="s">
        <v>42</v>
      </c>
      <c r="D43" s="126"/>
      <c r="E43" s="120">
        <v>0.75</v>
      </c>
      <c r="F43" s="172">
        <f>K3*B42*D41*I6*F6</f>
        <v>8.6660000000000001E-2</v>
      </c>
      <c r="G43" s="173">
        <f>K3*B42*D41*I6*G6</f>
        <v>8.6660000000000001E-2</v>
      </c>
      <c r="H43" s="279"/>
      <c r="I43" s="169">
        <f>F43+G43</f>
        <v>0.17332</v>
      </c>
      <c r="J43" s="174">
        <f>K3*B42*D41*J6</f>
        <v>0.17332</v>
      </c>
      <c r="K43" s="171">
        <f t="shared" si="1"/>
        <v>0.34664</v>
      </c>
      <c r="L43" s="214">
        <f>K43/(K43+K44)</f>
        <v>0.75002163690390333</v>
      </c>
    </row>
    <row r="44" spans="1:14" ht="13.95" customHeight="1" x14ac:dyDescent="0.3">
      <c r="A44" s="145"/>
      <c r="B44" s="106"/>
      <c r="C44" s="32" t="s">
        <v>44</v>
      </c>
      <c r="D44" s="126"/>
      <c r="E44" s="120"/>
      <c r="F44" s="172">
        <f>(F42/D42-F42)*(1-E43)</f>
        <v>2.8883333333333337E-2</v>
      </c>
      <c r="G44" s="173">
        <f>(G42/D42-G42)*(1-E43)</f>
        <v>2.8883333333333337E-2</v>
      </c>
      <c r="H44" s="279"/>
      <c r="I44" s="169">
        <f t="shared" ref="I44" si="14">F44+G44</f>
        <v>5.7766666666666674E-2</v>
      </c>
      <c r="J44" s="174">
        <f>(J42/D42-J42)*(1-E43)</f>
        <v>5.7766666666666674E-2</v>
      </c>
      <c r="K44" s="171">
        <f t="shared" si="1"/>
        <v>0.11553333333333335</v>
      </c>
      <c r="L44" s="214">
        <f>K44/(K44+K43)</f>
        <v>0.24997836309609675</v>
      </c>
    </row>
    <row r="45" spans="1:14" ht="13.95" customHeight="1" x14ac:dyDescent="0.3">
      <c r="A45" s="151"/>
      <c r="B45" s="104"/>
      <c r="C45" s="34" t="s">
        <v>46</v>
      </c>
      <c r="D45" s="132"/>
      <c r="E45" s="121"/>
      <c r="F45" s="175">
        <v>0</v>
      </c>
      <c r="G45" s="176">
        <v>0</v>
      </c>
      <c r="H45" s="279"/>
      <c r="I45" s="169">
        <f t="shared" si="2"/>
        <v>0</v>
      </c>
      <c r="J45" s="177">
        <v>0</v>
      </c>
      <c r="K45" s="171">
        <f t="shared" si="1"/>
        <v>0</v>
      </c>
    </row>
    <row r="46" spans="1:14" ht="13.95" customHeight="1" x14ac:dyDescent="0.3">
      <c r="A46" s="146" t="s">
        <v>60</v>
      </c>
      <c r="B46" s="107">
        <v>0.93</v>
      </c>
      <c r="C46" s="36" t="s">
        <v>61</v>
      </c>
      <c r="D46" s="133">
        <v>0.35</v>
      </c>
      <c r="E46" s="96"/>
      <c r="F46" s="178">
        <f t="shared" ref="F46" si="15">F47+F48+F49+F50</f>
        <v>1.9040122500000001</v>
      </c>
      <c r="G46" s="281"/>
      <c r="H46" s="179">
        <f>H47+H48+H49+H50</f>
        <v>2.0050824868421055</v>
      </c>
      <c r="I46" s="169">
        <f t="shared" ref="I46:I65" si="16">F46+H46</f>
        <v>3.9090947368421056</v>
      </c>
      <c r="J46" s="180"/>
      <c r="K46" s="171">
        <f t="shared" si="1"/>
        <v>3.9090947368421056</v>
      </c>
      <c r="L46" s="100">
        <f>K47/K46</f>
        <v>0.59910865754354214</v>
      </c>
    </row>
    <row r="47" spans="1:14" ht="13.95" customHeight="1" x14ac:dyDescent="0.3">
      <c r="A47" s="145"/>
      <c r="B47" s="106"/>
      <c r="C47" s="137" t="s">
        <v>62</v>
      </c>
      <c r="D47" s="138">
        <v>0.6</v>
      </c>
      <c r="E47" s="152"/>
      <c r="F47" s="181">
        <f>J4*B46*D46*F6</f>
        <v>1.1709862500000001</v>
      </c>
      <c r="G47" s="280"/>
      <c r="H47" s="173">
        <f>J4*B46*D46*H6</f>
        <v>1.1709862500000001</v>
      </c>
      <c r="I47" s="169">
        <f t="shared" si="16"/>
        <v>2.3419725000000002</v>
      </c>
      <c r="J47" s="182"/>
      <c r="K47" s="171">
        <f t="shared" si="1"/>
        <v>2.3419725000000002</v>
      </c>
      <c r="L47" s="139" t="s">
        <v>155</v>
      </c>
      <c r="M47" s="139" t="s">
        <v>156</v>
      </c>
      <c r="N47" s="141">
        <v>0.4</v>
      </c>
    </row>
    <row r="48" spans="1:14" ht="13.95" customHeight="1" x14ac:dyDescent="0.3">
      <c r="A48" s="222"/>
      <c r="B48" s="106"/>
      <c r="C48" s="32" t="s">
        <v>42</v>
      </c>
      <c r="D48" s="126"/>
      <c r="E48" s="120">
        <v>0.75</v>
      </c>
      <c r="F48" s="181">
        <f>K4*B46*D46*F6</f>
        <v>0.54976950000000002</v>
      </c>
      <c r="G48" s="280"/>
      <c r="H48" s="221">
        <f>K4*B46*D46*H6+M1*D46</f>
        <v>0.62557217763157902</v>
      </c>
      <c r="I48" s="169">
        <f t="shared" si="16"/>
        <v>1.175341677631579</v>
      </c>
      <c r="J48" s="182"/>
      <c r="K48" s="171">
        <f>I48+J48</f>
        <v>1.175341677631579</v>
      </c>
      <c r="L48" s="223">
        <f>K48/(K48+K49)</f>
        <v>0.75</v>
      </c>
    </row>
    <row r="49" spans="1:14" ht="13.95" customHeight="1" x14ac:dyDescent="0.3">
      <c r="A49" s="145"/>
      <c r="B49" s="106"/>
      <c r="C49" s="32" t="s">
        <v>44</v>
      </c>
      <c r="D49" s="126"/>
      <c r="E49" s="120"/>
      <c r="F49" s="224">
        <f>F48/E48*(1-E48)</f>
        <v>0.18325650000000002</v>
      </c>
      <c r="G49" s="280"/>
      <c r="H49" s="221">
        <f>H48/E48*(1-E48)</f>
        <v>0.20852405921052633</v>
      </c>
      <c r="I49" s="169">
        <f t="shared" si="16"/>
        <v>0.39178055921052635</v>
      </c>
      <c r="J49" s="182"/>
      <c r="K49" s="171">
        <f t="shared" si="1"/>
        <v>0.39178055921052635</v>
      </c>
      <c r="L49" s="223">
        <f>K49/(K49+K48)</f>
        <v>0.25</v>
      </c>
    </row>
    <row r="50" spans="1:14" ht="13.95" customHeight="1" x14ac:dyDescent="0.3">
      <c r="A50" s="151"/>
      <c r="B50" s="104"/>
      <c r="C50" s="34" t="s">
        <v>46</v>
      </c>
      <c r="D50" s="132"/>
      <c r="E50" s="121"/>
      <c r="F50" s="183">
        <v>0</v>
      </c>
      <c r="G50" s="280"/>
      <c r="H50" s="184">
        <v>0</v>
      </c>
      <c r="I50" s="169">
        <f t="shared" si="16"/>
        <v>0</v>
      </c>
      <c r="J50" s="185"/>
      <c r="K50" s="171">
        <f t="shared" si="1"/>
        <v>0</v>
      </c>
    </row>
    <row r="51" spans="1:14" ht="13.95" customHeight="1" x14ac:dyDescent="0.3">
      <c r="A51" s="146" t="s">
        <v>60</v>
      </c>
      <c r="B51" s="107">
        <v>0.93</v>
      </c>
      <c r="C51" s="36" t="s">
        <v>63</v>
      </c>
      <c r="D51" s="133">
        <v>0.35</v>
      </c>
      <c r="E51" s="96"/>
      <c r="F51" s="178">
        <f t="shared" ref="F51" si="17">F52+F53+F54+F55</f>
        <v>1.9040122500000001</v>
      </c>
      <c r="G51" s="281"/>
      <c r="H51" s="179">
        <f>H52+H53+H54+H55</f>
        <v>2.0050824868421055</v>
      </c>
      <c r="I51" s="169">
        <f t="shared" si="16"/>
        <v>3.9090947368421056</v>
      </c>
      <c r="J51" s="180"/>
      <c r="K51" s="171">
        <f t="shared" si="1"/>
        <v>3.9090947368421056</v>
      </c>
      <c r="L51" s="100">
        <f>K52/K51</f>
        <v>0.59910865754354214</v>
      </c>
    </row>
    <row r="52" spans="1:14" ht="13.95" customHeight="1" x14ac:dyDescent="0.3">
      <c r="A52" s="145"/>
      <c r="B52" s="106"/>
      <c r="C52" s="137" t="s">
        <v>62</v>
      </c>
      <c r="D52" s="138">
        <v>0.6</v>
      </c>
      <c r="E52" s="152"/>
      <c r="F52" s="181">
        <f>J4*B51*D51*F6</f>
        <v>1.1709862500000001</v>
      </c>
      <c r="G52" s="280"/>
      <c r="H52" s="173">
        <f>J4*B51*D51*H6</f>
        <v>1.1709862500000001</v>
      </c>
      <c r="I52" s="169">
        <f t="shared" si="16"/>
        <v>2.3419725000000002</v>
      </c>
      <c r="J52" s="182"/>
      <c r="K52" s="171">
        <f t="shared" si="1"/>
        <v>2.3419725000000002</v>
      </c>
      <c r="L52" s="139" t="s">
        <v>155</v>
      </c>
      <c r="M52" s="139" t="s">
        <v>156</v>
      </c>
      <c r="N52" s="141">
        <v>0.4</v>
      </c>
    </row>
    <row r="53" spans="1:14" ht="13.95" customHeight="1" x14ac:dyDescent="0.3">
      <c r="A53" s="145"/>
      <c r="B53" s="106"/>
      <c r="C53" s="32" t="s">
        <v>42</v>
      </c>
      <c r="D53" s="126"/>
      <c r="E53" s="120">
        <v>0.75</v>
      </c>
      <c r="F53" s="181">
        <f>K4*B51*D51*F6</f>
        <v>0.54976950000000002</v>
      </c>
      <c r="G53" s="280"/>
      <c r="H53" s="221">
        <f>K4*B51*D51*H6+M1*D51</f>
        <v>0.62557217763157902</v>
      </c>
      <c r="I53" s="169">
        <f t="shared" si="16"/>
        <v>1.175341677631579</v>
      </c>
      <c r="J53" s="182"/>
      <c r="K53" s="171">
        <f t="shared" si="1"/>
        <v>1.175341677631579</v>
      </c>
      <c r="L53" s="223">
        <f>K53/(K53+K54)</f>
        <v>0.75</v>
      </c>
    </row>
    <row r="54" spans="1:14" ht="13.95" customHeight="1" x14ac:dyDescent="0.3">
      <c r="A54" s="145"/>
      <c r="B54" s="106"/>
      <c r="C54" s="32" t="s">
        <v>44</v>
      </c>
      <c r="D54" s="126"/>
      <c r="E54" s="120"/>
      <c r="F54" s="224">
        <f>F53/E53*(1-E53)</f>
        <v>0.18325650000000002</v>
      </c>
      <c r="G54" s="280"/>
      <c r="H54" s="221">
        <f>H53/E53*(1-E53)</f>
        <v>0.20852405921052633</v>
      </c>
      <c r="I54" s="169">
        <f t="shared" si="16"/>
        <v>0.39178055921052635</v>
      </c>
      <c r="J54" s="182"/>
      <c r="K54" s="171">
        <f t="shared" si="1"/>
        <v>0.39178055921052635</v>
      </c>
      <c r="L54" s="223">
        <f>K54/(K54+K53)</f>
        <v>0.25</v>
      </c>
    </row>
    <row r="55" spans="1:14" ht="13.95" customHeight="1" x14ac:dyDescent="0.3">
      <c r="A55" s="151"/>
      <c r="B55" s="104"/>
      <c r="C55" s="34" t="s">
        <v>46</v>
      </c>
      <c r="D55" s="132"/>
      <c r="E55" s="121"/>
      <c r="F55" s="183">
        <v>0</v>
      </c>
      <c r="G55" s="280"/>
      <c r="H55" s="184">
        <v>0</v>
      </c>
      <c r="I55" s="169">
        <f t="shared" si="16"/>
        <v>0</v>
      </c>
      <c r="J55" s="185"/>
      <c r="K55" s="171">
        <f t="shared" si="1"/>
        <v>0</v>
      </c>
    </row>
    <row r="56" spans="1:14" ht="13.95" customHeight="1" x14ac:dyDescent="0.3">
      <c r="A56" s="146" t="s">
        <v>60</v>
      </c>
      <c r="B56" s="107">
        <v>0.93</v>
      </c>
      <c r="C56" s="36" t="s">
        <v>64</v>
      </c>
      <c r="D56" s="133">
        <v>0.3</v>
      </c>
      <c r="E56" s="96"/>
      <c r="F56" s="178">
        <f>F57+F58+F59+F60</f>
        <v>1.6320105000000003</v>
      </c>
      <c r="G56" s="281"/>
      <c r="H56" s="179">
        <f>H57+H58+H59+H60</f>
        <v>1.7186421315789475</v>
      </c>
      <c r="I56" s="169">
        <f t="shared" si="16"/>
        <v>3.3506526315789475</v>
      </c>
      <c r="J56" s="180"/>
      <c r="K56" s="171">
        <f t="shared" si="1"/>
        <v>3.3506526315789475</v>
      </c>
      <c r="L56" s="100">
        <f>K57/K56</f>
        <v>0.59910865754354226</v>
      </c>
    </row>
    <row r="57" spans="1:14" ht="13.95" customHeight="1" x14ac:dyDescent="0.3">
      <c r="A57" s="145"/>
      <c r="B57" s="106"/>
      <c r="C57" s="137" t="s">
        <v>62</v>
      </c>
      <c r="D57" s="138">
        <v>0.6</v>
      </c>
      <c r="E57" s="152"/>
      <c r="F57" s="181">
        <f>J4*B56*D56*F6</f>
        <v>1.0037025000000002</v>
      </c>
      <c r="G57" s="280"/>
      <c r="H57" s="173">
        <f>J4*B56*D56*H6</f>
        <v>1.0037025000000002</v>
      </c>
      <c r="I57" s="169">
        <f t="shared" si="16"/>
        <v>2.0074050000000003</v>
      </c>
      <c r="J57" s="182"/>
      <c r="K57" s="171">
        <f t="shared" si="1"/>
        <v>2.0074050000000003</v>
      </c>
      <c r="L57" s="139" t="s">
        <v>155</v>
      </c>
      <c r="M57" s="139" t="s">
        <v>156</v>
      </c>
      <c r="N57" s="141">
        <v>0.4</v>
      </c>
    </row>
    <row r="58" spans="1:14" ht="13.95" customHeight="1" x14ac:dyDescent="0.3">
      <c r="A58" s="145"/>
      <c r="B58" s="106"/>
      <c r="C58" s="32" t="s">
        <v>42</v>
      </c>
      <c r="D58" s="126"/>
      <c r="E58" s="120">
        <v>0.75</v>
      </c>
      <c r="F58" s="181">
        <f>K4*B56*D56*F6</f>
        <v>0.47123100000000007</v>
      </c>
      <c r="G58" s="280"/>
      <c r="H58" s="221">
        <f>K4*B56*D56*H6+M1*D56</f>
        <v>0.53620472368421057</v>
      </c>
      <c r="I58" s="169">
        <f t="shared" si="16"/>
        <v>1.0074357236842106</v>
      </c>
      <c r="J58" s="182"/>
      <c r="K58" s="171">
        <f t="shared" si="1"/>
        <v>1.0074357236842106</v>
      </c>
      <c r="L58" s="223">
        <f>K58/(K58+K59)</f>
        <v>0.74999999999999989</v>
      </c>
      <c r="M58">
        <f>F58/(F58+F59)</f>
        <v>0.75</v>
      </c>
      <c r="N58">
        <f>H58/(H58+H59)</f>
        <v>0.75</v>
      </c>
    </row>
    <row r="59" spans="1:14" ht="13.95" customHeight="1" x14ac:dyDescent="0.3">
      <c r="A59" s="145"/>
      <c r="B59" s="106"/>
      <c r="C59" s="32" t="s">
        <v>44</v>
      </c>
      <c r="D59" s="126"/>
      <c r="E59" s="120"/>
      <c r="F59" s="224">
        <f>F58/E58*(1-E58)</f>
        <v>0.15707700000000002</v>
      </c>
      <c r="G59" s="280"/>
      <c r="H59" s="221">
        <f>H58/E58*(1-E58)</f>
        <v>0.17873490789473687</v>
      </c>
      <c r="I59" s="169">
        <f t="shared" si="16"/>
        <v>0.33581190789473692</v>
      </c>
      <c r="J59" s="182"/>
      <c r="K59" s="171">
        <f>I59+J59</f>
        <v>0.33581190789473692</v>
      </c>
      <c r="L59" s="223">
        <f>K59/(K59+K58)</f>
        <v>0.25</v>
      </c>
    </row>
    <row r="60" spans="1:14" ht="13.95" customHeight="1" x14ac:dyDescent="0.3">
      <c r="A60" s="151"/>
      <c r="B60" s="104"/>
      <c r="C60" s="34" t="s">
        <v>46</v>
      </c>
      <c r="D60" s="132"/>
      <c r="E60" s="121"/>
      <c r="F60" s="183">
        <v>0</v>
      </c>
      <c r="G60" s="280"/>
      <c r="H60" s="184">
        <v>0</v>
      </c>
      <c r="I60" s="169">
        <f t="shared" si="16"/>
        <v>0</v>
      </c>
      <c r="J60" s="185"/>
      <c r="K60" s="171">
        <f t="shared" si="1"/>
        <v>0</v>
      </c>
    </row>
    <row r="61" spans="1:14" ht="13.95" customHeight="1" x14ac:dyDescent="0.3">
      <c r="A61" s="146" t="s">
        <v>65</v>
      </c>
      <c r="B61" s="107">
        <v>7.0000000000000007E-2</v>
      </c>
      <c r="C61" s="36" t="s">
        <v>66</v>
      </c>
      <c r="D61" s="133">
        <v>1</v>
      </c>
      <c r="E61" s="96"/>
      <c r="F61" s="178"/>
      <c r="G61" s="281"/>
      <c r="H61" s="179">
        <f>H62+H63+H64+H65</f>
        <v>0.53015789473684216</v>
      </c>
      <c r="I61" s="169">
        <f t="shared" si="16"/>
        <v>0.53015789473684216</v>
      </c>
      <c r="J61" s="180"/>
      <c r="K61" s="171">
        <f>I61+J61</f>
        <v>0.53015789473684216</v>
      </c>
      <c r="L61" s="100">
        <f>K62/K61</f>
        <v>0.95</v>
      </c>
    </row>
    <row r="62" spans="1:14" ht="13.95" customHeight="1" x14ac:dyDescent="0.3">
      <c r="A62" s="145"/>
      <c r="B62" s="106"/>
      <c r="C62" s="137" t="s">
        <v>62</v>
      </c>
      <c r="D62" s="138">
        <v>0.95</v>
      </c>
      <c r="E62" s="152"/>
      <c r="F62" s="186"/>
      <c r="G62" s="280"/>
      <c r="H62" s="187">
        <f>J4*B61*D61</f>
        <v>0.50365000000000004</v>
      </c>
      <c r="I62" s="169">
        <f t="shared" si="16"/>
        <v>0.50365000000000004</v>
      </c>
      <c r="J62" s="182"/>
      <c r="K62" s="171">
        <f t="shared" si="1"/>
        <v>0.50365000000000004</v>
      </c>
      <c r="L62" s="139" t="s">
        <v>155</v>
      </c>
    </row>
    <row r="63" spans="1:14" ht="13.95" customHeight="1" x14ac:dyDescent="0.3">
      <c r="A63" s="145"/>
      <c r="B63" s="106"/>
      <c r="C63" s="32" t="s">
        <v>42</v>
      </c>
      <c r="D63" s="126"/>
      <c r="E63" s="120">
        <v>0.75</v>
      </c>
      <c r="F63" s="186"/>
      <c r="G63" s="280"/>
      <c r="H63" s="225">
        <f>(H62/D62-H62)*E63</f>
        <v>1.9880921052631589E-2</v>
      </c>
      <c r="I63" s="169">
        <f t="shared" si="16"/>
        <v>1.9880921052631589E-2</v>
      </c>
      <c r="J63" s="182"/>
      <c r="K63" s="171">
        <f t="shared" si="1"/>
        <v>1.9880921052631589E-2</v>
      </c>
      <c r="L63" s="214">
        <f>K63/(K63+K64)</f>
        <v>0.75</v>
      </c>
      <c r="M63" s="226" t="s">
        <v>161</v>
      </c>
    </row>
    <row r="64" spans="1:14" ht="13.95" customHeight="1" x14ac:dyDescent="0.3">
      <c r="A64" s="145"/>
      <c r="B64" s="106"/>
      <c r="C64" s="32" t="s">
        <v>44</v>
      </c>
      <c r="D64" s="126"/>
      <c r="E64" s="120"/>
      <c r="F64" s="186"/>
      <c r="G64" s="280"/>
      <c r="H64" s="173">
        <f>(H62/D62-H62)*(1-E63)</f>
        <v>6.6269736842105298E-3</v>
      </c>
      <c r="I64" s="169">
        <f t="shared" si="16"/>
        <v>6.6269736842105298E-3</v>
      </c>
      <c r="J64" s="182"/>
      <c r="K64" s="171">
        <f t="shared" si="1"/>
        <v>6.6269736842105298E-3</v>
      </c>
      <c r="L64" s="214">
        <f>K64/(K64+K63)</f>
        <v>0.25</v>
      </c>
      <c r="M64" s="218" t="s">
        <v>162</v>
      </c>
    </row>
    <row r="65" spans="1:12" ht="13.95" customHeight="1" x14ac:dyDescent="0.3">
      <c r="A65" s="151"/>
      <c r="B65" s="104"/>
      <c r="C65" s="32" t="s">
        <v>46</v>
      </c>
      <c r="D65" s="126"/>
      <c r="E65" s="120"/>
      <c r="F65" s="186"/>
      <c r="G65" s="280"/>
      <c r="H65" s="187">
        <v>0</v>
      </c>
      <c r="I65" s="188">
        <f t="shared" si="16"/>
        <v>0</v>
      </c>
      <c r="J65" s="189"/>
      <c r="K65" s="171">
        <f>I65+J65</f>
        <v>0</v>
      </c>
      <c r="L65" s="100"/>
    </row>
    <row r="66" spans="1:12" ht="13.95" customHeight="1" x14ac:dyDescent="0.3">
      <c r="A66" s="146" t="s">
        <v>67</v>
      </c>
      <c r="B66" s="105">
        <v>1</v>
      </c>
      <c r="C66" s="283" t="s">
        <v>68</v>
      </c>
      <c r="D66" s="285">
        <v>1</v>
      </c>
      <c r="E66" s="122"/>
      <c r="F66" s="167">
        <f>F67+F68+F69+F70</f>
        <v>3.0921428571428571</v>
      </c>
      <c r="G66" s="190">
        <f>G67+G68+G69+G70</f>
        <v>1.5460714285714285</v>
      </c>
      <c r="H66" s="190">
        <f>H67+H68+H69+H70</f>
        <v>1.5460714285714285</v>
      </c>
      <c r="I66" s="188">
        <f>F66+G66</f>
        <v>4.6382142857142856</v>
      </c>
      <c r="J66" s="191">
        <f>J67+J68+J69+J70</f>
        <v>6.1842857142857142</v>
      </c>
      <c r="K66" s="171">
        <f t="shared" ref="K66:K69" si="18">I66+J66</f>
        <v>10.8225</v>
      </c>
      <c r="L66" s="100">
        <f>K67/K66</f>
        <v>0.7</v>
      </c>
    </row>
    <row r="67" spans="1:12" ht="13.95" customHeight="1" x14ac:dyDescent="0.3">
      <c r="A67" s="145"/>
      <c r="B67" s="106"/>
      <c r="C67" s="137" t="s">
        <v>69</v>
      </c>
      <c r="D67" s="138">
        <v>0.7</v>
      </c>
      <c r="E67" s="152"/>
      <c r="F67" s="172">
        <f>J5*B66*D66*J6*F6</f>
        <v>2.1644999999999999</v>
      </c>
      <c r="G67" s="187">
        <f>J5*B66*D66*I6*G6*G6</f>
        <v>1.0822499999999999</v>
      </c>
      <c r="H67" s="187">
        <f>J5*B66*D66*I6*H6*H6</f>
        <v>1.0822499999999999</v>
      </c>
      <c r="I67" s="188">
        <f t="shared" si="2"/>
        <v>3.2467499999999996</v>
      </c>
      <c r="J67" s="192">
        <f>J5*B66*D66*J6</f>
        <v>4.3289999999999997</v>
      </c>
      <c r="K67" s="171">
        <f t="shared" si="18"/>
        <v>7.5757499999999993</v>
      </c>
      <c r="L67" s="139"/>
    </row>
    <row r="68" spans="1:12" ht="13.95" customHeight="1" x14ac:dyDescent="0.3">
      <c r="A68" s="145"/>
      <c r="B68" s="106"/>
      <c r="C68" s="32" t="s">
        <v>42</v>
      </c>
      <c r="D68" s="126"/>
      <c r="E68" s="120">
        <v>0.75</v>
      </c>
      <c r="F68" s="172">
        <f>K5*B66*D66*I6*F6</f>
        <v>0.69574999999999998</v>
      </c>
      <c r="G68" s="187">
        <f>K5*B66*D66*I6*G6*G6</f>
        <v>0.34787499999999999</v>
      </c>
      <c r="H68" s="173">
        <f>K5*B66*D66*I6*H6*H6</f>
        <v>0.34787499999999999</v>
      </c>
      <c r="I68" s="188">
        <f t="shared" si="2"/>
        <v>1.043625</v>
      </c>
      <c r="J68" s="192">
        <f>K5*B66*D66*J6</f>
        <v>1.3915</v>
      </c>
      <c r="K68" s="171">
        <f t="shared" si="18"/>
        <v>2.4351250000000002</v>
      </c>
      <c r="L68" s="214">
        <f>K68/(K68+K69)</f>
        <v>0.75001925001924985</v>
      </c>
    </row>
    <row r="69" spans="1:12" ht="13.95" customHeight="1" x14ac:dyDescent="0.3">
      <c r="A69" s="145"/>
      <c r="B69" s="106"/>
      <c r="C69" s="32" t="s">
        <v>44</v>
      </c>
      <c r="D69" s="126"/>
      <c r="E69" s="120"/>
      <c r="F69" s="172">
        <f>F67/D67-F68-F67</f>
        <v>0.23189285714285734</v>
      </c>
      <c r="G69" s="173">
        <f>G67/D67-G68-G67</f>
        <v>0.11594642857142867</v>
      </c>
      <c r="H69" s="173">
        <f>H67/D67-H68-H67</f>
        <v>0.11594642857142867</v>
      </c>
      <c r="I69" s="188">
        <f t="shared" si="2"/>
        <v>0.34783928571428602</v>
      </c>
      <c r="J69" s="174">
        <f>J67/D67-J68-J67</f>
        <v>0.46378571428571469</v>
      </c>
      <c r="K69" s="171">
        <f t="shared" si="18"/>
        <v>0.81162500000000071</v>
      </c>
      <c r="L69" s="214">
        <f>K69/(K69+K68)</f>
        <v>0.24998074998075012</v>
      </c>
    </row>
    <row r="70" spans="1:12" ht="13.95" customHeight="1" thickBot="1" x14ac:dyDescent="0.35">
      <c r="A70" s="151"/>
      <c r="B70" s="106"/>
      <c r="C70" s="32" t="s">
        <v>46</v>
      </c>
      <c r="D70" s="126"/>
      <c r="E70" s="120"/>
      <c r="F70" s="172">
        <v>0</v>
      </c>
      <c r="G70" s="187">
        <v>0</v>
      </c>
      <c r="H70" s="173">
        <v>0</v>
      </c>
      <c r="I70" s="193">
        <f>F70+G70</f>
        <v>0</v>
      </c>
      <c r="J70" s="192">
        <v>0</v>
      </c>
      <c r="K70" s="194">
        <f>I70+J70</f>
        <v>0</v>
      </c>
    </row>
    <row r="71" spans="1:12" ht="13.95" customHeight="1" x14ac:dyDescent="0.3">
      <c r="A71" s="147"/>
      <c r="B71" s="108"/>
      <c r="C71" s="43" t="s">
        <v>70</v>
      </c>
      <c r="D71" s="134"/>
      <c r="E71" s="123"/>
      <c r="F71" s="195">
        <f t="shared" ref="F71:H72" si="19">F76+F86+F81</f>
        <v>12.142719523809523</v>
      </c>
      <c r="G71" s="195">
        <f t="shared" si="19"/>
        <v>5.1566130952380949</v>
      </c>
      <c r="H71" s="195">
        <f t="shared" si="19"/>
        <v>7.8050364285714293</v>
      </c>
      <c r="I71" s="196">
        <f>F71+G71+H71</f>
        <v>25.104369047619048</v>
      </c>
      <c r="J71" s="197">
        <f>J76+J86</f>
        <v>13.405369047619047</v>
      </c>
      <c r="K71" s="198">
        <f>I71+J71</f>
        <v>38.509738095238092</v>
      </c>
      <c r="L71" s="219">
        <f>K72/K71</f>
        <v>0.63667013105528658</v>
      </c>
    </row>
    <row r="72" spans="1:12" ht="13.95" customHeight="1" x14ac:dyDescent="0.3">
      <c r="A72" s="147"/>
      <c r="B72" s="109"/>
      <c r="C72" s="28" t="s">
        <v>71</v>
      </c>
      <c r="D72" s="131"/>
      <c r="E72" s="119"/>
      <c r="F72" s="199">
        <f t="shared" si="19"/>
        <v>7.6764250000000001</v>
      </c>
      <c r="G72" s="199">
        <f t="shared" si="19"/>
        <v>3.2484999999999991</v>
      </c>
      <c r="H72" s="199">
        <f t="shared" si="19"/>
        <v>4.9315750000000005</v>
      </c>
      <c r="I72" s="169">
        <f>F72+G72+H72</f>
        <v>15.856499999999999</v>
      </c>
      <c r="J72" s="200">
        <f>J77+J87</f>
        <v>8.6614999999999984</v>
      </c>
      <c r="K72" s="171">
        <f t="shared" si="1"/>
        <v>24.517999999999997</v>
      </c>
      <c r="L72" s="139"/>
    </row>
    <row r="73" spans="1:12" ht="13.95" customHeight="1" x14ac:dyDescent="0.3">
      <c r="A73" s="147"/>
      <c r="B73" s="109"/>
      <c r="C73" s="28" t="s">
        <v>42</v>
      </c>
      <c r="D73" s="131"/>
      <c r="E73" s="119"/>
      <c r="F73" s="199">
        <f t="shared" ref="F73:H75" si="20">F78+F88+F83</f>
        <v>3.3497699999999999</v>
      </c>
      <c r="G73" s="199">
        <f t="shared" si="20"/>
        <v>1.431125</v>
      </c>
      <c r="H73" s="199">
        <f t="shared" si="20"/>
        <v>2.1551050000000003</v>
      </c>
      <c r="I73" s="169">
        <f t="shared" ref="I73:I75" si="21">F73+G73+H73</f>
        <v>6.9359999999999999</v>
      </c>
      <c r="J73" s="200">
        <f t="shared" ref="J73:J75" si="22">J78+J88</f>
        <v>3.5579999999999998</v>
      </c>
      <c r="K73" s="171">
        <f t="shared" si="1"/>
        <v>10.494</v>
      </c>
      <c r="L73" s="214">
        <f>K73/(K73+K74)</f>
        <v>0.75001403889710416</v>
      </c>
    </row>
    <row r="74" spans="1:12" ht="13.95" customHeight="1" x14ac:dyDescent="0.3">
      <c r="A74" s="147"/>
      <c r="B74" s="109"/>
      <c r="C74" s="28" t="s">
        <v>44</v>
      </c>
      <c r="D74" s="131"/>
      <c r="E74" s="119"/>
      <c r="F74" s="199">
        <f t="shared" si="20"/>
        <v>1.116524523809524</v>
      </c>
      <c r="G74" s="199">
        <f t="shared" si="20"/>
        <v>0.47698809523809532</v>
      </c>
      <c r="H74" s="199">
        <f t="shared" si="20"/>
        <v>0.71835642857142867</v>
      </c>
      <c r="I74" s="169">
        <f t="shared" si="21"/>
        <v>2.311869047619048</v>
      </c>
      <c r="J74" s="200">
        <f t="shared" si="22"/>
        <v>1.1858690476190481</v>
      </c>
      <c r="K74" s="171">
        <f t="shared" si="1"/>
        <v>3.4977380952380961</v>
      </c>
      <c r="L74" s="214">
        <f>K74/(K74+K73)</f>
        <v>0.24998596110289581</v>
      </c>
    </row>
    <row r="75" spans="1:12" ht="13.95" customHeight="1" x14ac:dyDescent="0.3">
      <c r="A75" s="147"/>
      <c r="B75" s="110"/>
      <c r="C75" s="46" t="s">
        <v>46</v>
      </c>
      <c r="D75" s="131"/>
      <c r="E75" s="119"/>
      <c r="F75" s="199">
        <f t="shared" si="20"/>
        <v>0</v>
      </c>
      <c r="G75" s="199">
        <f t="shared" si="20"/>
        <v>0</v>
      </c>
      <c r="H75" s="199">
        <f t="shared" si="20"/>
        <v>0</v>
      </c>
      <c r="I75" s="169">
        <f t="shared" si="21"/>
        <v>0</v>
      </c>
      <c r="J75" s="200">
        <f t="shared" si="22"/>
        <v>0</v>
      </c>
      <c r="K75" s="171">
        <f t="shared" si="1"/>
        <v>0</v>
      </c>
    </row>
    <row r="76" spans="1:12" ht="13.95" customHeight="1" x14ac:dyDescent="0.3">
      <c r="A76" s="148"/>
      <c r="B76" s="111"/>
      <c r="C76" s="48" t="s">
        <v>72</v>
      </c>
      <c r="D76" s="135"/>
      <c r="E76" s="124"/>
      <c r="F76" s="201">
        <f t="shared" ref="F76:H80" si="23">F11+F16+F21+F26+F31+F36+F41</f>
        <v>3.6105416666666659</v>
      </c>
      <c r="G76" s="201">
        <f t="shared" si="23"/>
        <v>3.6105416666666659</v>
      </c>
      <c r="H76" s="201">
        <f t="shared" si="23"/>
        <v>0</v>
      </c>
      <c r="I76" s="202">
        <f>F76+G76+H76</f>
        <v>7.2210833333333317</v>
      </c>
      <c r="J76" s="203">
        <f>J11+J16+J21+J26+J31+J36+J41</f>
        <v>7.2210833333333317</v>
      </c>
      <c r="K76" s="204">
        <f t="shared" si="1"/>
        <v>14.442166666666663</v>
      </c>
      <c r="L76" s="100">
        <f>K77/K76</f>
        <v>0.59997922749356625</v>
      </c>
    </row>
    <row r="77" spans="1:12" ht="13.95" customHeight="1" x14ac:dyDescent="0.3">
      <c r="A77" s="148"/>
      <c r="B77" s="111"/>
      <c r="C77" s="48" t="s">
        <v>71</v>
      </c>
      <c r="D77" s="135"/>
      <c r="E77" s="124"/>
      <c r="F77" s="201">
        <f t="shared" si="23"/>
        <v>2.1662499999999993</v>
      </c>
      <c r="G77" s="201">
        <f t="shared" si="23"/>
        <v>2.1662499999999993</v>
      </c>
      <c r="H77" s="201">
        <f>H12+H17+H22+H27+H32+H37+H42</f>
        <v>0</v>
      </c>
      <c r="I77" s="202">
        <f>F77+G77+H77</f>
        <v>4.3324999999999987</v>
      </c>
      <c r="J77" s="203">
        <f>J12+J17+J22+J27+J32+J37+J42</f>
        <v>4.3324999999999987</v>
      </c>
      <c r="K77" s="204">
        <f t="shared" si="1"/>
        <v>8.6649999999999974</v>
      </c>
      <c r="L77" s="139"/>
    </row>
    <row r="78" spans="1:12" ht="13.95" customHeight="1" x14ac:dyDescent="0.3">
      <c r="A78" s="148"/>
      <c r="B78" s="111"/>
      <c r="C78" s="48" t="s">
        <v>42</v>
      </c>
      <c r="D78" s="135"/>
      <c r="E78" s="124"/>
      <c r="F78" s="201">
        <f t="shared" si="23"/>
        <v>1.08325</v>
      </c>
      <c r="G78" s="201">
        <f t="shared" si="23"/>
        <v>1.08325</v>
      </c>
      <c r="H78" s="201">
        <f t="shared" si="23"/>
        <v>0</v>
      </c>
      <c r="I78" s="202">
        <f t="shared" ref="I78:I89" si="24">F78+G78+H78</f>
        <v>2.1665000000000001</v>
      </c>
      <c r="J78" s="203">
        <f>J13+J18+J23+J28+J33+J38+J43</f>
        <v>2.1665000000000001</v>
      </c>
      <c r="K78" s="204">
        <f>I78+J78</f>
        <v>4.3330000000000002</v>
      </c>
      <c r="L78" s="214">
        <f>K78/(K78+K79)</f>
        <v>0.75002163690390333</v>
      </c>
    </row>
    <row r="79" spans="1:12" ht="13.95" customHeight="1" x14ac:dyDescent="0.3">
      <c r="A79" s="148"/>
      <c r="B79" s="111"/>
      <c r="C79" s="48" t="s">
        <v>44</v>
      </c>
      <c r="D79" s="135"/>
      <c r="E79" s="124"/>
      <c r="F79" s="201">
        <f t="shared" si="23"/>
        <v>0.36104166666666665</v>
      </c>
      <c r="G79" s="201">
        <f t="shared" si="23"/>
        <v>0.36104166666666665</v>
      </c>
      <c r="H79" s="201">
        <f t="shared" si="23"/>
        <v>0</v>
      </c>
      <c r="I79" s="202">
        <f t="shared" si="24"/>
        <v>0.7220833333333333</v>
      </c>
      <c r="J79" s="203">
        <f t="shared" ref="J79:J80" si="25">J14+J19+J24+J29+J34+J39+J44</f>
        <v>0.7220833333333333</v>
      </c>
      <c r="K79" s="204">
        <f t="shared" si="1"/>
        <v>1.4441666666666666</v>
      </c>
      <c r="L79" s="214">
        <f>K79/(K79+K78)</f>
        <v>0.24997836309609667</v>
      </c>
    </row>
    <row r="80" spans="1:12" ht="13.95" customHeight="1" x14ac:dyDescent="0.3">
      <c r="A80" s="148"/>
      <c r="B80" s="112"/>
      <c r="C80" s="51" t="s">
        <v>46</v>
      </c>
      <c r="D80" s="135"/>
      <c r="E80" s="124"/>
      <c r="F80" s="201">
        <f t="shared" si="23"/>
        <v>0</v>
      </c>
      <c r="G80" s="201">
        <f t="shared" si="23"/>
        <v>0</v>
      </c>
      <c r="H80" s="201">
        <f t="shared" si="23"/>
        <v>0</v>
      </c>
      <c r="I80" s="202">
        <f t="shared" si="24"/>
        <v>0</v>
      </c>
      <c r="J80" s="203">
        <f t="shared" si="25"/>
        <v>0</v>
      </c>
      <c r="K80" s="204">
        <f>I80+J80</f>
        <v>0</v>
      </c>
    </row>
    <row r="81" spans="1:12" ht="13.95" customHeight="1" x14ac:dyDescent="0.3">
      <c r="A81" s="148"/>
      <c r="B81" s="111"/>
      <c r="C81" s="48" t="s">
        <v>73</v>
      </c>
      <c r="D81" s="135"/>
      <c r="E81" s="124"/>
      <c r="F81" s="201">
        <f>F46+F51+F56+F61</f>
        <v>5.440035</v>
      </c>
      <c r="G81" s="201">
        <f t="shared" ref="G81:H81" si="26">G46+G51+G56+G61</f>
        <v>0</v>
      </c>
      <c r="H81" s="201">
        <f t="shared" si="26"/>
        <v>6.2589650000000008</v>
      </c>
      <c r="I81" s="202">
        <f t="shared" si="24"/>
        <v>11.699000000000002</v>
      </c>
      <c r="J81" s="205"/>
      <c r="K81" s="204">
        <f>I81</f>
        <v>11.699000000000002</v>
      </c>
      <c r="L81" s="219">
        <f>K82/K81</f>
        <v>0.61500982989999142</v>
      </c>
    </row>
    <row r="82" spans="1:12" ht="13.95" customHeight="1" x14ac:dyDescent="0.3">
      <c r="A82" s="148"/>
      <c r="B82" s="111"/>
      <c r="C82" s="48" t="s">
        <v>71</v>
      </c>
      <c r="D82" s="135"/>
      <c r="E82" s="124"/>
      <c r="F82" s="201">
        <f t="shared" ref="F82:H85" si="27">F47+F52+F57+F62</f>
        <v>3.3456750000000004</v>
      </c>
      <c r="G82" s="201">
        <f t="shared" si="27"/>
        <v>0</v>
      </c>
      <c r="H82" s="201">
        <f t="shared" si="27"/>
        <v>3.8493250000000003</v>
      </c>
      <c r="I82" s="202">
        <f t="shared" si="24"/>
        <v>7.1950000000000003</v>
      </c>
      <c r="J82" s="205"/>
      <c r="K82" s="204">
        <f t="shared" ref="K82:K85" si="28">I82</f>
        <v>7.1950000000000003</v>
      </c>
      <c r="L82" s="139"/>
    </row>
    <row r="83" spans="1:12" ht="13.95" customHeight="1" x14ac:dyDescent="0.3">
      <c r="A83" s="148"/>
      <c r="B83" s="111"/>
      <c r="C83" s="48" t="s">
        <v>42</v>
      </c>
      <c r="D83" s="135"/>
      <c r="E83" s="124"/>
      <c r="F83" s="201">
        <f t="shared" si="27"/>
        <v>1.57077</v>
      </c>
      <c r="G83" s="201">
        <f t="shared" si="27"/>
        <v>0</v>
      </c>
      <c r="H83" s="201">
        <f t="shared" si="27"/>
        <v>1.8072300000000001</v>
      </c>
      <c r="I83" s="202">
        <f t="shared" si="24"/>
        <v>3.3780000000000001</v>
      </c>
      <c r="J83" s="205"/>
      <c r="K83" s="204">
        <f t="shared" si="28"/>
        <v>3.3780000000000001</v>
      </c>
      <c r="L83" s="214">
        <f>K83/(K83+K84)</f>
        <v>0.75000000000000011</v>
      </c>
    </row>
    <row r="84" spans="1:12" ht="13.95" customHeight="1" x14ac:dyDescent="0.3">
      <c r="A84" s="148"/>
      <c r="B84" s="111"/>
      <c r="C84" s="48" t="s">
        <v>44</v>
      </c>
      <c r="D84" s="135"/>
      <c r="E84" s="124"/>
      <c r="F84" s="201">
        <f t="shared" si="27"/>
        <v>0.52359</v>
      </c>
      <c r="G84" s="201">
        <f t="shared" si="27"/>
        <v>0</v>
      </c>
      <c r="H84" s="201">
        <f t="shared" si="27"/>
        <v>0.60241</v>
      </c>
      <c r="I84" s="202">
        <f t="shared" si="24"/>
        <v>1.1259999999999999</v>
      </c>
      <c r="J84" s="205"/>
      <c r="K84" s="204">
        <f t="shared" si="28"/>
        <v>1.1259999999999999</v>
      </c>
      <c r="L84" s="214">
        <f>K84/(K84+K83)</f>
        <v>0.25</v>
      </c>
    </row>
    <row r="85" spans="1:12" ht="13.95" customHeight="1" x14ac:dyDescent="0.3">
      <c r="A85" s="148"/>
      <c r="B85" s="112"/>
      <c r="C85" s="51" t="s">
        <v>46</v>
      </c>
      <c r="D85" s="135"/>
      <c r="E85" s="124"/>
      <c r="F85" s="201">
        <f t="shared" si="27"/>
        <v>0</v>
      </c>
      <c r="G85" s="201">
        <f t="shared" si="27"/>
        <v>0</v>
      </c>
      <c r="H85" s="201">
        <f t="shared" si="27"/>
        <v>0</v>
      </c>
      <c r="I85" s="202">
        <f t="shared" si="24"/>
        <v>0</v>
      </c>
      <c r="J85" s="205"/>
      <c r="K85" s="204">
        <f t="shared" si="28"/>
        <v>0</v>
      </c>
    </row>
    <row r="86" spans="1:12" ht="13.95" customHeight="1" x14ac:dyDescent="0.3">
      <c r="A86" s="148"/>
      <c r="B86" s="111"/>
      <c r="C86" s="48" t="s">
        <v>74</v>
      </c>
      <c r="D86" s="135"/>
      <c r="E86" s="124"/>
      <c r="F86" s="201">
        <f>F66</f>
        <v>3.0921428571428571</v>
      </c>
      <c r="G86" s="201">
        <f>G66</f>
        <v>1.5460714285714285</v>
      </c>
      <c r="H86" s="201">
        <f>H66</f>
        <v>1.5460714285714285</v>
      </c>
      <c r="I86" s="202">
        <f t="shared" si="24"/>
        <v>6.1842857142857142</v>
      </c>
      <c r="J86" s="206">
        <f>J66</f>
        <v>6.1842857142857142</v>
      </c>
      <c r="K86" s="204">
        <f>I86+J86</f>
        <v>12.368571428571428</v>
      </c>
      <c r="L86" s="100">
        <f>K87/K86</f>
        <v>0.7</v>
      </c>
    </row>
    <row r="87" spans="1:12" ht="13.95" customHeight="1" x14ac:dyDescent="0.3">
      <c r="A87" s="148"/>
      <c r="B87" s="111"/>
      <c r="C87" s="48" t="s">
        <v>71</v>
      </c>
      <c r="D87" s="135"/>
      <c r="E87" s="124"/>
      <c r="F87" s="201">
        <f t="shared" ref="F87:H89" si="29">F67</f>
        <v>2.1644999999999999</v>
      </c>
      <c r="G87" s="201">
        <f>G67</f>
        <v>1.0822499999999999</v>
      </c>
      <c r="H87" s="201">
        <f>H67</f>
        <v>1.0822499999999999</v>
      </c>
      <c r="I87" s="202">
        <f t="shared" si="24"/>
        <v>4.3289999999999997</v>
      </c>
      <c r="J87" s="206">
        <f t="shared" ref="J87:J89" si="30">J67</f>
        <v>4.3289999999999997</v>
      </c>
      <c r="K87" s="204">
        <f t="shared" ref="K87:K89" si="31">I87+J87</f>
        <v>8.6579999999999995</v>
      </c>
      <c r="L87" s="139"/>
    </row>
    <row r="88" spans="1:12" ht="13.95" customHeight="1" x14ac:dyDescent="0.3">
      <c r="A88" s="148"/>
      <c r="B88" s="111"/>
      <c r="C88" s="48" t="s">
        <v>42</v>
      </c>
      <c r="D88" s="135"/>
      <c r="E88" s="124"/>
      <c r="F88" s="201">
        <f t="shared" si="29"/>
        <v>0.69574999999999998</v>
      </c>
      <c r="G88" s="201">
        <f t="shared" si="29"/>
        <v>0.34787499999999999</v>
      </c>
      <c r="H88" s="201">
        <f t="shared" si="29"/>
        <v>0.34787499999999999</v>
      </c>
      <c r="I88" s="202">
        <f>F88+G88+H88</f>
        <v>1.3915</v>
      </c>
      <c r="J88" s="206">
        <f t="shared" si="30"/>
        <v>1.3915</v>
      </c>
      <c r="K88" s="204">
        <f t="shared" si="31"/>
        <v>2.7829999999999999</v>
      </c>
      <c r="L88" s="214">
        <f>K88/(K88+K89)</f>
        <v>0.75001925001924985</v>
      </c>
    </row>
    <row r="89" spans="1:12" ht="13.95" customHeight="1" x14ac:dyDescent="0.3">
      <c r="A89" s="148"/>
      <c r="B89" s="111"/>
      <c r="C89" s="48" t="s">
        <v>44</v>
      </c>
      <c r="D89" s="135"/>
      <c r="E89" s="124"/>
      <c r="F89" s="201">
        <f t="shared" si="29"/>
        <v>0.23189285714285734</v>
      </c>
      <c r="G89" s="201">
        <f t="shared" si="29"/>
        <v>0.11594642857142867</v>
      </c>
      <c r="H89" s="201">
        <f t="shared" si="29"/>
        <v>0.11594642857142867</v>
      </c>
      <c r="I89" s="202">
        <f t="shared" si="24"/>
        <v>0.46378571428571469</v>
      </c>
      <c r="J89" s="206">
        <f t="shared" si="30"/>
        <v>0.46378571428571469</v>
      </c>
      <c r="K89" s="204">
        <f t="shared" si="31"/>
        <v>0.92757142857142938</v>
      </c>
      <c r="L89" s="214">
        <f>K89/(K89+K88)</f>
        <v>0.24998074998075015</v>
      </c>
    </row>
    <row r="90" spans="1:12" ht="13.95" customHeight="1" thickBot="1" x14ac:dyDescent="0.35">
      <c r="A90" s="149"/>
      <c r="B90" s="113"/>
      <c r="C90" s="101" t="s">
        <v>46</v>
      </c>
      <c r="D90" s="136"/>
      <c r="E90" s="125"/>
      <c r="F90" s="207">
        <f>F70</f>
        <v>0</v>
      </c>
      <c r="G90" s="208">
        <f>G70</f>
        <v>0</v>
      </c>
      <c r="H90" s="208">
        <f>H70</f>
        <v>0</v>
      </c>
      <c r="I90" s="209">
        <f>F90+G90+H90</f>
        <v>0</v>
      </c>
      <c r="J90" s="210">
        <f>J70</f>
        <v>0</v>
      </c>
      <c r="K90" s="211">
        <f>I90+J90</f>
        <v>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D101"/>
  <sheetViews>
    <sheetView workbookViewId="0">
      <selection activeCell="G5" sqref="G5"/>
    </sheetView>
  </sheetViews>
  <sheetFormatPr defaultColWidth="18.33203125" defaultRowHeight="10.199999999999999" x14ac:dyDescent="0.2"/>
  <cols>
    <col min="1" max="1" width="18.33203125" style="238"/>
    <col min="2" max="7" width="9.88671875" style="238" customWidth="1"/>
    <col min="8" max="8" width="9.88671875" style="242" customWidth="1"/>
    <col min="9" max="9" width="9.88671875" style="241" customWidth="1"/>
    <col min="10" max="27" width="9.88671875" style="238" customWidth="1"/>
    <col min="28" max="28" width="9.88671875" style="242" customWidth="1"/>
    <col min="29" max="37" width="9.88671875" style="238" customWidth="1"/>
    <col min="38" max="38" width="9.88671875" style="242" customWidth="1"/>
    <col min="39" max="47" width="9.88671875" style="238" customWidth="1"/>
    <col min="48" max="48" width="9.88671875" style="242" customWidth="1"/>
    <col min="49" max="57" width="9.88671875" style="238" customWidth="1"/>
    <col min="58" max="58" width="9.88671875" style="242" customWidth="1"/>
    <col min="59" max="67" width="9.88671875" style="238" customWidth="1"/>
    <col min="68" max="68" width="9.88671875" style="242" customWidth="1"/>
    <col min="69" max="78" width="9.88671875" style="238" customWidth="1"/>
    <col min="79" max="82" width="10.44140625" style="238" customWidth="1"/>
    <col min="83" max="16384" width="18.33203125" style="238"/>
  </cols>
  <sheetData>
    <row r="1" spans="1:82" x14ac:dyDescent="0.2">
      <c r="A1" s="237" t="s">
        <v>77</v>
      </c>
      <c r="E1" s="239"/>
      <c r="F1" s="239"/>
      <c r="G1" s="243">
        <v>44735</v>
      </c>
      <c r="H1" s="240" t="s">
        <v>163</v>
      </c>
      <c r="CB1" s="243"/>
      <c r="CC1" s="243"/>
      <c r="CD1" s="244"/>
    </row>
    <row r="2" spans="1:82" x14ac:dyDescent="0.2">
      <c r="A2" s="245" t="s">
        <v>79</v>
      </c>
      <c r="E2" s="246"/>
      <c r="F2" s="246"/>
      <c r="G2" s="247"/>
      <c r="CB2" s="247"/>
      <c r="CC2" s="247"/>
    </row>
    <row r="3" spans="1:82" x14ac:dyDescent="0.2">
      <c r="A3" s="237"/>
      <c r="E3" s="239"/>
      <c r="F3" s="239"/>
    </row>
    <row r="4" spans="1:82" x14ac:dyDescent="0.2">
      <c r="A4" s="242" t="s">
        <v>80</v>
      </c>
      <c r="E4" s="239"/>
      <c r="F4" s="239"/>
    </row>
    <row r="5" spans="1:82" ht="13.2" x14ac:dyDescent="0.25">
      <c r="A5" s="273" t="s">
        <v>164</v>
      </c>
      <c r="E5" s="239"/>
      <c r="F5" s="239"/>
    </row>
    <row r="6" spans="1:82" x14ac:dyDescent="0.2">
      <c r="A6" s="237" t="s">
        <v>165</v>
      </c>
      <c r="E6" s="239"/>
      <c r="F6" s="239"/>
      <c r="CA6" s="248" t="s">
        <v>166</v>
      </c>
      <c r="CB6" s="249"/>
      <c r="CC6" s="249"/>
      <c r="CD6" s="250"/>
    </row>
    <row r="7" spans="1:82" x14ac:dyDescent="0.2">
      <c r="A7" s="251" t="s">
        <v>167</v>
      </c>
      <c r="CA7" s="252" t="s">
        <v>168</v>
      </c>
      <c r="CB7" s="253"/>
      <c r="CC7" s="253"/>
      <c r="CD7" s="254"/>
    </row>
    <row r="8" spans="1:82" ht="46.95" customHeight="1" x14ac:dyDescent="0.2">
      <c r="A8" s="255" t="s">
        <v>169</v>
      </c>
      <c r="B8" s="256" t="s">
        <v>170</v>
      </c>
      <c r="C8" s="256" t="s">
        <v>7</v>
      </c>
      <c r="D8" s="256" t="s">
        <v>8</v>
      </c>
      <c r="E8" s="256" t="s">
        <v>171</v>
      </c>
      <c r="F8" s="256" t="s">
        <v>10</v>
      </c>
      <c r="G8" s="256" t="s">
        <v>85</v>
      </c>
      <c r="H8" s="256" t="s">
        <v>172</v>
      </c>
      <c r="I8" s="256" t="s">
        <v>173</v>
      </c>
      <c r="J8" s="256" t="s">
        <v>7</v>
      </c>
      <c r="K8" s="256" t="s">
        <v>8</v>
      </c>
      <c r="L8" s="256" t="s">
        <v>174</v>
      </c>
      <c r="M8" s="256" t="s">
        <v>10</v>
      </c>
      <c r="N8" s="256" t="s">
        <v>85</v>
      </c>
      <c r="O8" s="256" t="s">
        <v>123</v>
      </c>
      <c r="P8" s="256" t="s">
        <v>87</v>
      </c>
      <c r="Q8" s="256" t="s">
        <v>88</v>
      </c>
      <c r="R8" s="256" t="s">
        <v>175</v>
      </c>
      <c r="S8" s="256" t="s">
        <v>83</v>
      </c>
      <c r="T8" s="256" t="s">
        <v>7</v>
      </c>
      <c r="U8" s="256" t="s">
        <v>8</v>
      </c>
      <c r="V8" s="256" t="s">
        <v>84</v>
      </c>
      <c r="W8" s="256" t="s">
        <v>10</v>
      </c>
      <c r="X8" s="256" t="s">
        <v>85</v>
      </c>
      <c r="Y8" s="256" t="s">
        <v>86</v>
      </c>
      <c r="Z8" s="256" t="s">
        <v>87</v>
      </c>
      <c r="AA8" s="256" t="s">
        <v>88</v>
      </c>
      <c r="AB8" s="256" t="s">
        <v>176</v>
      </c>
      <c r="AC8" s="256" t="s">
        <v>177</v>
      </c>
      <c r="AD8" s="256" t="s">
        <v>7</v>
      </c>
      <c r="AE8" s="256" t="s">
        <v>8</v>
      </c>
      <c r="AF8" s="256" t="s">
        <v>178</v>
      </c>
      <c r="AG8" s="256" t="s">
        <v>10</v>
      </c>
      <c r="AH8" s="256" t="s">
        <v>85</v>
      </c>
      <c r="AI8" s="256" t="s">
        <v>179</v>
      </c>
      <c r="AJ8" s="256" t="s">
        <v>87</v>
      </c>
      <c r="AK8" s="256" t="s">
        <v>88</v>
      </c>
      <c r="AL8" s="256" t="s">
        <v>180</v>
      </c>
      <c r="AM8" s="256" t="s">
        <v>181</v>
      </c>
      <c r="AN8" s="256" t="s">
        <v>7</v>
      </c>
      <c r="AO8" s="256" t="s">
        <v>8</v>
      </c>
      <c r="AP8" s="256" t="s">
        <v>182</v>
      </c>
      <c r="AQ8" s="256" t="s">
        <v>10</v>
      </c>
      <c r="AR8" s="256" t="s">
        <v>85</v>
      </c>
      <c r="AS8" s="256" t="s">
        <v>183</v>
      </c>
      <c r="AT8" s="256" t="s">
        <v>87</v>
      </c>
      <c r="AU8" s="256" t="s">
        <v>88</v>
      </c>
      <c r="AV8" s="256" t="s">
        <v>184</v>
      </c>
      <c r="AW8" s="256" t="s">
        <v>185</v>
      </c>
      <c r="AX8" s="256" t="s">
        <v>7</v>
      </c>
      <c r="AY8" s="256" t="s">
        <v>8</v>
      </c>
      <c r="AZ8" s="256" t="s">
        <v>186</v>
      </c>
      <c r="BA8" s="256" t="s">
        <v>10</v>
      </c>
      <c r="BB8" s="256" t="s">
        <v>85</v>
      </c>
      <c r="BC8" s="256" t="s">
        <v>187</v>
      </c>
      <c r="BD8" s="256" t="s">
        <v>87</v>
      </c>
      <c r="BE8" s="256" t="s">
        <v>88</v>
      </c>
      <c r="BF8" s="256" t="s">
        <v>188</v>
      </c>
      <c r="BG8" s="256" t="s">
        <v>189</v>
      </c>
      <c r="BH8" s="256" t="s">
        <v>7</v>
      </c>
      <c r="BI8" s="256" t="s">
        <v>8</v>
      </c>
      <c r="BJ8" s="256" t="s">
        <v>190</v>
      </c>
      <c r="BK8" s="256" t="s">
        <v>10</v>
      </c>
      <c r="BL8" s="256" t="s">
        <v>85</v>
      </c>
      <c r="BM8" s="256" t="s">
        <v>191</v>
      </c>
      <c r="BN8" s="256" t="s">
        <v>87</v>
      </c>
      <c r="BO8" s="256" t="s">
        <v>88</v>
      </c>
      <c r="BP8" s="256" t="s">
        <v>192</v>
      </c>
      <c r="BQ8" s="256" t="s">
        <v>193</v>
      </c>
      <c r="BR8" s="256" t="s">
        <v>7</v>
      </c>
      <c r="BS8" s="256" t="s">
        <v>8</v>
      </c>
      <c r="BT8" s="256" t="s">
        <v>194</v>
      </c>
      <c r="BU8" s="256" t="s">
        <v>10</v>
      </c>
      <c r="BV8" s="256" t="s">
        <v>85</v>
      </c>
      <c r="BW8" s="256" t="s">
        <v>195</v>
      </c>
      <c r="BX8" s="256" t="s">
        <v>87</v>
      </c>
      <c r="BY8" s="256" t="s">
        <v>88</v>
      </c>
      <c r="BZ8" s="256" t="s">
        <v>196</v>
      </c>
      <c r="CA8" s="257" t="s">
        <v>8</v>
      </c>
      <c r="CB8" s="257" t="s">
        <v>85</v>
      </c>
      <c r="CC8" s="257" t="s">
        <v>88</v>
      </c>
      <c r="CD8" s="258" t="s">
        <v>22</v>
      </c>
    </row>
    <row r="9" spans="1:82" s="237" customFormat="1" ht="20.399999999999999" x14ac:dyDescent="0.2">
      <c r="A9" s="259" t="s">
        <v>197</v>
      </c>
      <c r="B9" s="260">
        <v>66.151669521372142</v>
      </c>
      <c r="C9" s="260">
        <v>34.906330457521172</v>
      </c>
      <c r="D9" s="260">
        <v>101.05799997889332</v>
      </c>
      <c r="E9" s="260">
        <v>46.740681327025889</v>
      </c>
      <c r="F9" s="260">
        <v>23.738318656231616</v>
      </c>
      <c r="G9" s="260">
        <v>70.478999983257509</v>
      </c>
      <c r="H9" s="260">
        <v>171.53699996215084</v>
      </c>
      <c r="I9" s="260">
        <v>118.09412957589925</v>
      </c>
      <c r="J9" s="260">
        <v>62.314870386421035</v>
      </c>
      <c r="K9" s="260">
        <v>180.40899996232028</v>
      </c>
      <c r="L9" s="260">
        <v>46.825569126368379</v>
      </c>
      <c r="M9" s="260">
        <v>23.781430856858719</v>
      </c>
      <c r="N9" s="260">
        <v>70.606999983227098</v>
      </c>
      <c r="O9" s="260">
        <v>215.70745945945947</v>
      </c>
      <c r="P9" s="260">
        <v>69.334540540540544</v>
      </c>
      <c r="Q9" s="260">
        <v>285.04200000000003</v>
      </c>
      <c r="R9" s="260">
        <v>536.05799994554741</v>
      </c>
      <c r="S9" s="260">
        <v>98.835334151141097</v>
      </c>
      <c r="T9" s="260">
        <v>52.147665848858885</v>
      </c>
      <c r="U9" s="260">
        <v>150.98299999999998</v>
      </c>
      <c r="V9" s="260">
        <v>78.192942133399924</v>
      </c>
      <c r="W9" s="260">
        <v>39.712057866600063</v>
      </c>
      <c r="X9" s="260">
        <v>117.90499999999999</v>
      </c>
      <c r="Y9" s="260">
        <v>119.0151351351351</v>
      </c>
      <c r="Z9" s="260">
        <v>38.254864864864864</v>
      </c>
      <c r="AA9" s="260">
        <v>157.26999999999995</v>
      </c>
      <c r="AB9" s="260">
        <v>426.1579999999999</v>
      </c>
      <c r="AC9" s="260">
        <v>108.09411979068813</v>
      </c>
      <c r="AD9" s="260">
        <v>57.032801957762672</v>
      </c>
      <c r="AE9" s="260">
        <v>165.1269217484508</v>
      </c>
      <c r="AF9" s="260">
        <v>59.827978847674899</v>
      </c>
      <c r="AG9" s="260">
        <v>30.384995029183507</v>
      </c>
      <c r="AH9" s="260">
        <v>90.212973876858399</v>
      </c>
      <c r="AI9" s="260">
        <v>28.291178904084077</v>
      </c>
      <c r="AJ9" s="260">
        <v>9.0935932191698825</v>
      </c>
      <c r="AK9" s="260">
        <v>37.38477212325396</v>
      </c>
      <c r="AL9" s="260">
        <v>292.72466774856315</v>
      </c>
      <c r="AM9" s="260">
        <v>108.09441579298779</v>
      </c>
      <c r="AN9" s="260">
        <v>57.032958134995717</v>
      </c>
      <c r="AO9" s="260">
        <v>165.12737392798351</v>
      </c>
      <c r="AP9" s="260">
        <v>59.828142679152137</v>
      </c>
      <c r="AQ9" s="260">
        <v>30.385078234712374</v>
      </c>
      <c r="AR9" s="260">
        <v>90.213220913864518</v>
      </c>
      <c r="AS9" s="260">
        <v>28.291256375957968</v>
      </c>
      <c r="AT9" s="260">
        <v>9.0936181208436313</v>
      </c>
      <c r="AU9" s="260">
        <v>37.384874496801601</v>
      </c>
      <c r="AV9" s="260">
        <v>292.72546933864965</v>
      </c>
      <c r="AW9" s="260">
        <v>108.09471179528747</v>
      </c>
      <c r="AX9" s="260">
        <v>57.03311431222874</v>
      </c>
      <c r="AY9" s="260">
        <v>165.1278261075162</v>
      </c>
      <c r="AZ9" s="260">
        <v>59.828306510629332</v>
      </c>
      <c r="BA9" s="260">
        <v>30.385161440241234</v>
      </c>
      <c r="BB9" s="260">
        <v>90.213467950870566</v>
      </c>
      <c r="BC9" s="260">
        <v>28.291333847831844</v>
      </c>
      <c r="BD9" s="260">
        <v>9.0936430225173783</v>
      </c>
      <c r="BE9" s="260">
        <v>37.38497687034922</v>
      </c>
      <c r="BF9" s="260">
        <v>292.72627092873597</v>
      </c>
      <c r="BG9" s="260">
        <v>107.6332442101139</v>
      </c>
      <c r="BH9" s="260">
        <v>56.789634005935525</v>
      </c>
      <c r="BI9" s="260">
        <v>164.42287821604941</v>
      </c>
      <c r="BJ9" s="260">
        <v>59.572893237658398</v>
      </c>
      <c r="BK9" s="260">
        <v>30.255444020748108</v>
      </c>
      <c r="BL9" s="260">
        <v>89.828337258406506</v>
      </c>
      <c r="BM9" s="260">
        <v>28.170555196450422</v>
      </c>
      <c r="BN9" s="260">
        <v>9.0548213131447781</v>
      </c>
      <c r="BO9" s="260">
        <v>37.225376509595201</v>
      </c>
      <c r="BP9" s="260">
        <v>291.47659198405114</v>
      </c>
      <c r="BQ9" s="260">
        <v>714.99762483748964</v>
      </c>
      <c r="BR9" s="260">
        <v>377.25737510372375</v>
      </c>
      <c r="BS9" s="260">
        <v>1092.2549999412136</v>
      </c>
      <c r="BT9" s="260">
        <v>410.8165138619089</v>
      </c>
      <c r="BU9" s="260">
        <v>208.64248610457562</v>
      </c>
      <c r="BV9" s="260">
        <v>619.4589999664845</v>
      </c>
      <c r="BW9" s="260">
        <v>447.76691891891886</v>
      </c>
      <c r="BX9" s="260">
        <v>143.92508108108109</v>
      </c>
      <c r="BY9" s="260">
        <v>591.69200000000001</v>
      </c>
      <c r="BZ9" s="260">
        <v>2303.4059999076981</v>
      </c>
      <c r="CA9" s="260">
        <f>[1]aluerahoitus_yhteensä!D9/1000000</f>
        <v>1122.3237884562279</v>
      </c>
      <c r="CB9" s="260">
        <f>[1]aluerahoitus_yhteensä!G9/1000000</f>
        <v>654.90823435414097</v>
      </c>
      <c r="CC9" s="260">
        <f>[1]aluerahoitus_yhteensä!J9/1000000</f>
        <v>591.69224721428577</v>
      </c>
      <c r="CD9" s="260">
        <f>CA9+CB9+CC9</f>
        <v>2368.924270024655</v>
      </c>
    </row>
    <row r="10" spans="1:82" x14ac:dyDescent="0.2">
      <c r="A10" s="261" t="s">
        <v>90</v>
      </c>
      <c r="B10" s="262">
        <v>9.1598168732398406</v>
      </c>
      <c r="C10" s="262">
        <v>4.5799084366199221</v>
      </c>
      <c r="D10" s="262">
        <v>13.739725309859763</v>
      </c>
      <c r="E10" s="262">
        <v>6.1693404029569106</v>
      </c>
      <c r="F10" s="262">
        <v>2.8970448763757997</v>
      </c>
      <c r="G10" s="262">
        <v>9.0663852793327102</v>
      </c>
      <c r="H10" s="260">
        <v>22.806110589192471</v>
      </c>
      <c r="I10" s="262">
        <v>16.352128503278575</v>
      </c>
      <c r="J10" s="262">
        <v>8.1760642516392892</v>
      </c>
      <c r="K10" s="262">
        <v>24.528192754917864</v>
      </c>
      <c r="L10" s="262">
        <v>6.1805448123778515</v>
      </c>
      <c r="M10" s="262">
        <v>2.902306326512381</v>
      </c>
      <c r="N10" s="262">
        <v>9.0828511388902324</v>
      </c>
      <c r="O10" s="262">
        <v>43.20890075208127</v>
      </c>
      <c r="P10" s="262">
        <v>13.888575241740398</v>
      </c>
      <c r="Q10" s="262">
        <v>57.097475993821668</v>
      </c>
      <c r="R10" s="260">
        <v>90.708519887629762</v>
      </c>
      <c r="S10" s="262">
        <v>13.686556962592043</v>
      </c>
      <c r="T10" s="262">
        <v>6.8432784812960215</v>
      </c>
      <c r="U10" s="262">
        <v>20.529835443888064</v>
      </c>
      <c r="V10" s="262">
        <v>10.320750621825654</v>
      </c>
      <c r="W10" s="262">
        <v>4.8464946724135984</v>
      </c>
      <c r="X10" s="262">
        <v>15.167245294239253</v>
      </c>
      <c r="Y10" s="262">
        <v>23.840219410752869</v>
      </c>
      <c r="Z10" s="262">
        <v>7.6629276677419931</v>
      </c>
      <c r="AA10" s="262">
        <v>31.503147078494862</v>
      </c>
      <c r="AB10" s="260">
        <v>67.200227816622174</v>
      </c>
      <c r="AC10" s="262">
        <v>14.968698598965783</v>
      </c>
      <c r="AD10" s="262">
        <v>7.4843492994828935</v>
      </c>
      <c r="AE10" s="262">
        <v>22.453047898448677</v>
      </c>
      <c r="AF10" s="262">
        <v>7.8967440416973673</v>
      </c>
      <c r="AG10" s="262">
        <v>3.7082116727601164</v>
      </c>
      <c r="AH10" s="262">
        <v>11.604955714457484</v>
      </c>
      <c r="AI10" s="262">
        <v>5.667076810830876</v>
      </c>
      <c r="AJ10" s="262">
        <v>1.8215604034813531</v>
      </c>
      <c r="AK10" s="262">
        <v>7.4886372143122291</v>
      </c>
      <c r="AL10" s="260">
        <v>41.54664082721839</v>
      </c>
      <c r="AM10" s="262">
        <v>14.968739588884725</v>
      </c>
      <c r="AN10" s="262">
        <v>7.4843697944423635</v>
      </c>
      <c r="AO10" s="262">
        <v>22.453109383327089</v>
      </c>
      <c r="AP10" s="262">
        <v>7.8967656659485383</v>
      </c>
      <c r="AQ10" s="262">
        <v>3.7082218272364651</v>
      </c>
      <c r="AR10" s="262">
        <v>11.604987493185003</v>
      </c>
      <c r="AS10" s="262">
        <v>5.6670923294157154</v>
      </c>
      <c r="AT10" s="262">
        <v>1.8215653915979075</v>
      </c>
      <c r="AU10" s="262">
        <v>7.4886577210136229</v>
      </c>
      <c r="AV10" s="260">
        <v>41.54675459752572</v>
      </c>
      <c r="AW10" s="262">
        <v>14.968780578803667</v>
      </c>
      <c r="AX10" s="262">
        <v>7.4843902894018335</v>
      </c>
      <c r="AY10" s="262">
        <v>22.4531708682055</v>
      </c>
      <c r="AZ10" s="262">
        <v>7.8967872901997049</v>
      </c>
      <c r="BA10" s="262">
        <v>3.7082319817128129</v>
      </c>
      <c r="BB10" s="262">
        <v>11.605019271912518</v>
      </c>
      <c r="BC10" s="262">
        <v>5.6671078480005521</v>
      </c>
      <c r="BD10" s="262">
        <v>1.821570379714462</v>
      </c>
      <c r="BE10" s="262">
        <v>7.4886782277150141</v>
      </c>
      <c r="BF10" s="260">
        <v>41.546868367833028</v>
      </c>
      <c r="BG10" s="262">
        <v>14.904877295174256</v>
      </c>
      <c r="BH10" s="262">
        <v>7.4524386475871296</v>
      </c>
      <c r="BI10" s="262">
        <v>22.357315942761385</v>
      </c>
      <c r="BJ10" s="262">
        <v>7.8630750826280797</v>
      </c>
      <c r="BK10" s="262">
        <v>3.6924011530862915</v>
      </c>
      <c r="BL10" s="262">
        <v>11.555476235714371</v>
      </c>
      <c r="BM10" s="262">
        <v>5.6429143742394325</v>
      </c>
      <c r="BN10" s="262">
        <v>1.8137939060055306</v>
      </c>
      <c r="BO10" s="262">
        <v>7.4567082802449631</v>
      </c>
      <c r="BP10" s="260">
        <v>41.369500458720715</v>
      </c>
      <c r="BQ10" s="260">
        <v>99.009598400938899</v>
      </c>
      <c r="BR10" s="260">
        <v>49.504799200469449</v>
      </c>
      <c r="BS10" s="260">
        <v>148.51439760140835</v>
      </c>
      <c r="BT10" s="260">
        <v>54.224007917634104</v>
      </c>
      <c r="BU10" s="260">
        <v>25.462912510097464</v>
      </c>
      <c r="BV10" s="260">
        <v>79.686920427731565</v>
      </c>
      <c r="BW10" s="260">
        <v>89.693311525320723</v>
      </c>
      <c r="BX10" s="260">
        <v>28.829992990281646</v>
      </c>
      <c r="BY10" s="260">
        <v>118.52330451560236</v>
      </c>
      <c r="BZ10" s="260">
        <v>346.72462254474226</v>
      </c>
      <c r="CA10" s="260">
        <f>[1]aluerahoitus_yhteensä!D10/1000000</f>
        <v>152.60739746704863</v>
      </c>
      <c r="CB10" s="260">
        <f>[1]aluerahoitus_yhteensä!G10/1000000</f>
        <v>84.247095845522963</v>
      </c>
      <c r="CC10" s="260">
        <f>[1]aluerahoitus_yhteensä!J10/1000000</f>
        <v>118.52335403571428</v>
      </c>
      <c r="CD10" s="260">
        <f t="shared" ref="CD10:CD31" si="0">CA10+CB10+CC10</f>
        <v>355.37784734828585</v>
      </c>
    </row>
    <row r="11" spans="1:82" x14ac:dyDescent="0.2">
      <c r="A11" s="261" t="s">
        <v>91</v>
      </c>
      <c r="B11" s="262">
        <v>3.6118639101179046</v>
      </c>
      <c r="C11" s="262">
        <v>1.8059319550589525</v>
      </c>
      <c r="D11" s="262">
        <v>5.4177958651768572</v>
      </c>
      <c r="E11" s="262">
        <v>2.6965044178929571</v>
      </c>
      <c r="F11" s="262">
        <v>1.2662446546534092</v>
      </c>
      <c r="G11" s="262">
        <v>3.9627490725463663</v>
      </c>
      <c r="H11" s="260">
        <v>9.380544937723224</v>
      </c>
      <c r="I11" s="262">
        <v>6.4479086876888623</v>
      </c>
      <c r="J11" s="262">
        <v>3.2239543438444311</v>
      </c>
      <c r="K11" s="262">
        <v>9.6718630315332934</v>
      </c>
      <c r="L11" s="262">
        <v>2.7014016577160294</v>
      </c>
      <c r="M11" s="262">
        <v>1.2685443370523597</v>
      </c>
      <c r="N11" s="262">
        <v>3.9699459947683891</v>
      </c>
      <c r="O11" s="262">
        <v>5.3885942712568644</v>
      </c>
      <c r="P11" s="262">
        <v>1.7320481586182783</v>
      </c>
      <c r="Q11" s="262">
        <v>7.1206424298751427</v>
      </c>
      <c r="R11" s="260">
        <v>20.762451456176827</v>
      </c>
      <c r="S11" s="262">
        <v>5.3968307261009958</v>
      </c>
      <c r="T11" s="262">
        <v>2.6984153630504988</v>
      </c>
      <c r="U11" s="262">
        <v>8.0952460891514946</v>
      </c>
      <c r="V11" s="262">
        <v>4.5110089296394973</v>
      </c>
      <c r="W11" s="262">
        <v>2.1183130516180118</v>
      </c>
      <c r="X11" s="262">
        <v>6.629321981257509</v>
      </c>
      <c r="Y11" s="262">
        <v>2.9731205262402272</v>
      </c>
      <c r="Z11" s="262">
        <v>0.95564588343435908</v>
      </c>
      <c r="AA11" s="262">
        <v>3.9287664096745862</v>
      </c>
      <c r="AB11" s="260">
        <v>14.724568070409003</v>
      </c>
      <c r="AC11" s="262">
        <v>5.9023999059398351</v>
      </c>
      <c r="AD11" s="262">
        <v>2.951199952969918</v>
      </c>
      <c r="AE11" s="262">
        <v>8.8535998589097531</v>
      </c>
      <c r="AF11" s="262">
        <v>3.451520552375583</v>
      </c>
      <c r="AG11" s="262">
        <v>1.6207906364329245</v>
      </c>
      <c r="AH11" s="262">
        <v>5.0723111888085075</v>
      </c>
      <c r="AI11" s="262">
        <v>0.70674275684148158</v>
      </c>
      <c r="AJ11" s="262">
        <v>0.22716731469904772</v>
      </c>
      <c r="AK11" s="262">
        <v>0.9339100715405293</v>
      </c>
      <c r="AL11" s="260">
        <v>13.925911047718261</v>
      </c>
      <c r="AM11" s="262">
        <v>5.9024160689276934</v>
      </c>
      <c r="AN11" s="262">
        <v>2.9512080344638472</v>
      </c>
      <c r="AO11" s="262">
        <v>8.8536241033915406</v>
      </c>
      <c r="AP11" s="262">
        <v>3.4515300039352317</v>
      </c>
      <c r="AQ11" s="262">
        <v>1.6207950747664492</v>
      </c>
      <c r="AR11" s="262">
        <v>5.0723250787016809</v>
      </c>
      <c r="AS11" s="262">
        <v>0.70674469216859948</v>
      </c>
      <c r="AT11" s="262">
        <v>0.22716793676847846</v>
      </c>
      <c r="AU11" s="262">
        <v>0.93391262893707794</v>
      </c>
      <c r="AV11" s="260">
        <v>13.925949182093222</v>
      </c>
      <c r="AW11" s="262">
        <v>5.9024322319155518</v>
      </c>
      <c r="AX11" s="262">
        <v>2.9512161159577763</v>
      </c>
      <c r="AY11" s="262">
        <v>8.8536483478733281</v>
      </c>
      <c r="AZ11" s="262">
        <v>3.4515394554948799</v>
      </c>
      <c r="BA11" s="262">
        <v>1.6207995130999735</v>
      </c>
      <c r="BB11" s="262">
        <v>5.0723389685948534</v>
      </c>
      <c r="BC11" s="262">
        <v>0.70674662749571715</v>
      </c>
      <c r="BD11" s="262">
        <v>0.2271685588379091</v>
      </c>
      <c r="BE11" s="262">
        <v>0.93391518633362625</v>
      </c>
      <c r="BF11" s="260">
        <v>13.925987316468181</v>
      </c>
      <c r="BG11" s="262">
        <v>5.8772341338451195</v>
      </c>
      <c r="BH11" s="262">
        <v>2.9386170669225606</v>
      </c>
      <c r="BI11" s="262">
        <v>8.8158512007676801</v>
      </c>
      <c r="BJ11" s="262">
        <v>3.4368044740031398</v>
      </c>
      <c r="BK11" s="262">
        <v>1.6138801511354655</v>
      </c>
      <c r="BL11" s="262">
        <v>5.0506846251386053</v>
      </c>
      <c r="BM11" s="262">
        <v>0.70372945251922359</v>
      </c>
      <c r="BN11" s="262">
        <v>0.22619875259546474</v>
      </c>
      <c r="BO11" s="262">
        <v>0.92992820511468832</v>
      </c>
      <c r="BP11" s="260">
        <v>13.866535825906286</v>
      </c>
      <c r="BQ11" s="260">
        <v>39.041085664535963</v>
      </c>
      <c r="BR11" s="260">
        <v>19.520542832267985</v>
      </c>
      <c r="BS11" s="260">
        <v>58.561628496803948</v>
      </c>
      <c r="BT11" s="260">
        <v>23.700309491057322</v>
      </c>
      <c r="BU11" s="260">
        <v>11.129367418758592</v>
      </c>
      <c r="BV11" s="260">
        <v>34.829676909815909</v>
      </c>
      <c r="BW11" s="260">
        <v>11.185678326522114</v>
      </c>
      <c r="BX11" s="260">
        <v>3.5953966049535375</v>
      </c>
      <c r="BY11" s="260">
        <v>14.781074931475651</v>
      </c>
      <c r="BZ11" s="260">
        <v>108.17238033809551</v>
      </c>
      <c r="CA11" s="260">
        <f>[1]aluerahoitus_yhteensä!D11/1000000</f>
        <v>60.175564528867291</v>
      </c>
      <c r="CB11" s="260">
        <f>[1]aluerahoitus_yhteensä!G11/1000000</f>
        <v>36.822845118616286</v>
      </c>
      <c r="CC11" s="260">
        <f>[1]aluerahoitus_yhteensä!J11/1000000</f>
        <v>14.781081107142858</v>
      </c>
      <c r="CD11" s="260">
        <f t="shared" si="0"/>
        <v>111.77949075462644</v>
      </c>
    </row>
    <row r="12" spans="1:82" x14ac:dyDescent="0.2">
      <c r="A12" s="261" t="s">
        <v>92</v>
      </c>
      <c r="B12" s="262">
        <v>1.9297015452909261</v>
      </c>
      <c r="C12" s="262">
        <v>0.96485077264546315</v>
      </c>
      <c r="D12" s="262">
        <v>2.8945523179363892</v>
      </c>
      <c r="E12" s="262">
        <v>1.0942914309998402</v>
      </c>
      <c r="F12" s="262">
        <v>0.51386553121960565</v>
      </c>
      <c r="G12" s="262">
        <v>1.6081569622194458</v>
      </c>
      <c r="H12" s="260">
        <v>4.5027092801558348</v>
      </c>
      <c r="I12" s="262">
        <v>3.444908132798894</v>
      </c>
      <c r="J12" s="262">
        <v>1.7224540663994472</v>
      </c>
      <c r="K12" s="262">
        <v>5.1673621991983412</v>
      </c>
      <c r="L12" s="262">
        <v>1.0962788216150301</v>
      </c>
      <c r="M12" s="262">
        <v>0.51479878492632847</v>
      </c>
      <c r="N12" s="262">
        <v>1.6110776065413586</v>
      </c>
      <c r="O12" s="262">
        <v>7.1257324462577545</v>
      </c>
      <c r="P12" s="262">
        <v>2.2904140005828504</v>
      </c>
      <c r="Q12" s="262">
        <v>9.4161464468406049</v>
      </c>
      <c r="R12" s="260">
        <v>16.194586252580304</v>
      </c>
      <c r="S12" s="262">
        <v>2.883351325241565</v>
      </c>
      <c r="T12" s="262">
        <v>1.4416756626207827</v>
      </c>
      <c r="U12" s="262">
        <v>4.3250269878623477</v>
      </c>
      <c r="V12" s="262">
        <v>1.8306509657883379</v>
      </c>
      <c r="W12" s="262">
        <v>0.8596506666849939</v>
      </c>
      <c r="X12" s="262">
        <v>2.6903016324733318</v>
      </c>
      <c r="Y12" s="262">
        <v>3.9315747918656085</v>
      </c>
      <c r="Z12" s="262">
        <v>1.2637204688139456</v>
      </c>
      <c r="AA12" s="262">
        <v>5.1952952606795542</v>
      </c>
      <c r="AB12" s="260">
        <v>7.0153286203356799</v>
      </c>
      <c r="AC12" s="262">
        <v>3.1534605131468831</v>
      </c>
      <c r="AD12" s="262">
        <v>1.576730256573442</v>
      </c>
      <c r="AE12" s="262">
        <v>4.7301907697203252</v>
      </c>
      <c r="AF12" s="262">
        <v>1.4006909609796783</v>
      </c>
      <c r="AG12" s="262">
        <v>0.65774685668018562</v>
      </c>
      <c r="AH12" s="262">
        <v>2.0584378176598639</v>
      </c>
      <c r="AI12" s="262">
        <v>0.93457765422156425</v>
      </c>
      <c r="AJ12" s="262">
        <v>0.30039996028550275</v>
      </c>
      <c r="AK12" s="262">
        <v>1.234977614507067</v>
      </c>
      <c r="AL12" s="260">
        <v>6.788628587380189</v>
      </c>
      <c r="AM12" s="262">
        <v>3.1534691485061943</v>
      </c>
      <c r="AN12" s="262">
        <v>1.5767345742530976</v>
      </c>
      <c r="AO12" s="262">
        <v>4.7302037227592919</v>
      </c>
      <c r="AP12" s="262">
        <v>1.4006947965976233</v>
      </c>
      <c r="AQ12" s="262">
        <v>0.65774865783812619</v>
      </c>
      <c r="AR12" s="262">
        <v>2.0584434544357495</v>
      </c>
      <c r="AS12" s="262">
        <v>0.93458021344620501</v>
      </c>
      <c r="AT12" s="262">
        <v>0.30040078289342309</v>
      </c>
      <c r="AU12" s="262">
        <v>1.2349809963396281</v>
      </c>
      <c r="AV12" s="260">
        <v>6.7886471771950418</v>
      </c>
      <c r="AW12" s="262">
        <v>3.1534777838655055</v>
      </c>
      <c r="AX12" s="262">
        <v>1.5767388919327532</v>
      </c>
      <c r="AY12" s="262">
        <v>4.7302166757982587</v>
      </c>
      <c r="AZ12" s="262">
        <v>1.4006986322155677</v>
      </c>
      <c r="BA12" s="262">
        <v>0.65775045899606654</v>
      </c>
      <c r="BB12" s="262">
        <v>2.0584490912116342</v>
      </c>
      <c r="BC12" s="262">
        <v>0.93458277267084544</v>
      </c>
      <c r="BD12" s="262">
        <v>0.30040160550134332</v>
      </c>
      <c r="BE12" s="262">
        <v>1.2349843781721888</v>
      </c>
      <c r="BF12" s="260">
        <v>6.7886657670098929</v>
      </c>
      <c r="BG12" s="262">
        <v>3.1400152586998442</v>
      </c>
      <c r="BH12" s="262">
        <v>1.5700076293499223</v>
      </c>
      <c r="BI12" s="262">
        <v>4.7100228880497665</v>
      </c>
      <c r="BJ12" s="262">
        <v>1.3947189038400611</v>
      </c>
      <c r="BK12" s="262">
        <v>0.65494245376696192</v>
      </c>
      <c r="BL12" s="262">
        <v>2.0496613576070231</v>
      </c>
      <c r="BM12" s="262">
        <v>0.93059294145628968</v>
      </c>
      <c r="BN12" s="262">
        <v>0.29911915975380743</v>
      </c>
      <c r="BO12" s="262">
        <v>1.2297121012100971</v>
      </c>
      <c r="BP12" s="260">
        <v>6.7596842456567892</v>
      </c>
      <c r="BQ12" s="260">
        <v>20.858383707549809</v>
      </c>
      <c r="BR12" s="260">
        <v>10.429191853774908</v>
      </c>
      <c r="BS12" s="260">
        <v>31.287575561324726</v>
      </c>
      <c r="BT12" s="260">
        <v>9.6180245120361381</v>
      </c>
      <c r="BU12" s="260">
        <v>4.5165034101122679</v>
      </c>
      <c r="BV12" s="260">
        <v>14.134527922148406</v>
      </c>
      <c r="BW12" s="260">
        <v>14.791640819918268</v>
      </c>
      <c r="BX12" s="260">
        <v>4.7544559778308724</v>
      </c>
      <c r="BY12" s="260">
        <v>19.54609679774914</v>
      </c>
      <c r="BZ12" s="260">
        <v>64.968200281222266</v>
      </c>
      <c r="CA12" s="260">
        <f>[1]aluerahoitus_yhteensä!D12/1000000</f>
        <v>32.149849149858589</v>
      </c>
      <c r="CB12" s="260">
        <f>[1]aluerahoitus_yhteensä!G12/1000000</f>
        <v>14.943392493983914</v>
      </c>
      <c r="CC12" s="260">
        <f>[1]aluerahoitus_yhteensä!J12/1000000</f>
        <v>19.546104964285718</v>
      </c>
      <c r="CD12" s="260">
        <f t="shared" si="0"/>
        <v>66.639346608128221</v>
      </c>
    </row>
    <row r="13" spans="1:82" x14ac:dyDescent="0.2">
      <c r="A13" s="263" t="s">
        <v>93</v>
      </c>
      <c r="B13" s="262">
        <v>9.4454135368406646</v>
      </c>
      <c r="C13" s="262">
        <v>4.7227067684203323</v>
      </c>
      <c r="D13" s="262">
        <v>14.168120305260997</v>
      </c>
      <c r="E13" s="262">
        <v>3.3147071380243238</v>
      </c>
      <c r="F13" s="262">
        <v>1.5565448984298378</v>
      </c>
      <c r="G13" s="262">
        <v>4.8712520364541616</v>
      </c>
      <c r="H13" s="260">
        <v>19.039372341715158</v>
      </c>
      <c r="I13" s="262">
        <v>16.861976397394439</v>
      </c>
      <c r="J13" s="262">
        <v>8.4309881986972215</v>
      </c>
      <c r="K13" s="262">
        <v>25.292964596091661</v>
      </c>
      <c r="L13" s="262">
        <v>3.3207271228945276</v>
      </c>
      <c r="M13" s="262">
        <v>1.5593718078212739</v>
      </c>
      <c r="N13" s="262">
        <v>4.8800989307158016</v>
      </c>
      <c r="O13" s="262">
        <v>22.652125448380218</v>
      </c>
      <c r="P13" s="262">
        <v>7.2810403226936451</v>
      </c>
      <c r="Q13" s="262">
        <v>29.933165771073863</v>
      </c>
      <c r="R13" s="260">
        <v>60.106229297881328</v>
      </c>
      <c r="S13" s="262">
        <v>14.113294206228261</v>
      </c>
      <c r="T13" s="262">
        <v>7.0566471031141305</v>
      </c>
      <c r="U13" s="262">
        <v>21.169941309342391</v>
      </c>
      <c r="V13" s="262">
        <v>5.5452063788760615</v>
      </c>
      <c r="W13" s="262">
        <v>2.6039591651234755</v>
      </c>
      <c r="X13" s="262">
        <v>8.149165543999537</v>
      </c>
      <c r="Y13" s="262">
        <v>12.498157356693946</v>
      </c>
      <c r="Z13" s="262">
        <v>4.0172648646516276</v>
      </c>
      <c r="AA13" s="262">
        <v>16.515422221345574</v>
      </c>
      <c r="AB13" s="260">
        <v>29.319106853341928</v>
      </c>
      <c r="AC13" s="262">
        <v>15.435412119276464</v>
      </c>
      <c r="AD13" s="262">
        <v>7.7177060596382319</v>
      </c>
      <c r="AE13" s="262">
        <v>23.153118178914696</v>
      </c>
      <c r="AF13" s="262">
        <v>4.2428188643342937</v>
      </c>
      <c r="AG13" s="262">
        <v>1.9923743703803076</v>
      </c>
      <c r="AH13" s="262">
        <v>6.2351932347146013</v>
      </c>
      <c r="AI13" s="262">
        <v>2.9709465552271466</v>
      </c>
      <c r="AJ13" s="262">
        <v>0.95494710703729746</v>
      </c>
      <c r="AK13" s="262">
        <v>3.925893662264444</v>
      </c>
      <c r="AL13" s="260">
        <v>29.388311413629296</v>
      </c>
      <c r="AM13" s="262">
        <v>15.435454387232321</v>
      </c>
      <c r="AN13" s="262">
        <v>7.7177271936161613</v>
      </c>
      <c r="AO13" s="262">
        <v>23.153181580848482</v>
      </c>
      <c r="AP13" s="262">
        <v>4.2428304827659291</v>
      </c>
      <c r="AQ13" s="262">
        <v>1.9923798262496613</v>
      </c>
      <c r="AR13" s="262">
        <v>6.2352103090155904</v>
      </c>
      <c r="AS13" s="262">
        <v>2.9709546907946898</v>
      </c>
      <c r="AT13" s="262">
        <v>0.95494972204115092</v>
      </c>
      <c r="AU13" s="262">
        <v>3.9259044128358407</v>
      </c>
      <c r="AV13" s="260">
        <v>29.388391889864074</v>
      </c>
      <c r="AW13" s="262">
        <v>15.435496655188176</v>
      </c>
      <c r="AX13" s="262">
        <v>7.717748327594089</v>
      </c>
      <c r="AY13" s="262">
        <v>23.153244982782265</v>
      </c>
      <c r="AZ13" s="262">
        <v>4.2428421011975637</v>
      </c>
      <c r="BA13" s="262">
        <v>1.992385282119014</v>
      </c>
      <c r="BB13" s="262">
        <v>6.2352273833165777</v>
      </c>
      <c r="BC13" s="262">
        <v>2.9709628263622325</v>
      </c>
      <c r="BD13" s="262">
        <v>0.95495233704500393</v>
      </c>
      <c r="BE13" s="262">
        <v>3.9259151634072365</v>
      </c>
      <c r="BF13" s="260">
        <v>29.388472366098842</v>
      </c>
      <c r="BG13" s="262">
        <v>15.369600912009599</v>
      </c>
      <c r="BH13" s="262">
        <v>7.6848004560048011</v>
      </c>
      <c r="BI13" s="262">
        <v>23.0544013680144</v>
      </c>
      <c r="BJ13" s="262">
        <v>4.2247289662791738</v>
      </c>
      <c r="BK13" s="262">
        <v>1.9838795817974662</v>
      </c>
      <c r="BL13" s="262">
        <v>6.20860854807664</v>
      </c>
      <c r="BM13" s="262">
        <v>2.9582794765632312</v>
      </c>
      <c r="BN13" s="262">
        <v>0.9508755460381817</v>
      </c>
      <c r="BO13" s="262">
        <v>3.9091550226014129</v>
      </c>
      <c r="BP13" s="260">
        <v>29.26300991609104</v>
      </c>
      <c r="BQ13" s="260">
        <v>102.09664821416993</v>
      </c>
      <c r="BR13" s="260">
        <v>51.048324107084966</v>
      </c>
      <c r="BS13" s="260">
        <v>153.14497232125487</v>
      </c>
      <c r="BT13" s="260">
        <v>29.13386105437187</v>
      </c>
      <c r="BU13" s="260">
        <v>13.680894931921035</v>
      </c>
      <c r="BV13" s="260">
        <v>42.814755986292909</v>
      </c>
      <c r="BW13" s="260">
        <v>47.021426354021465</v>
      </c>
      <c r="BX13" s="260">
        <v>15.114029899506907</v>
      </c>
      <c r="BY13" s="260">
        <v>62.135456253528368</v>
      </c>
      <c r="BZ13" s="260">
        <v>258.09518456107617</v>
      </c>
      <c r="CA13" s="260">
        <f>[1]aluerahoitus_yhteensä!D13/1000000</f>
        <v>157.36558905106639</v>
      </c>
      <c r="CB13" s="260">
        <f>[1]aluerahoitus_yhteensä!G13/1000000</f>
        <v>45.264879503671104</v>
      </c>
      <c r="CC13" s="260">
        <f>[1]aluerahoitus_yhteensä!J13/1000000</f>
        <v>62.135482214285716</v>
      </c>
      <c r="CD13" s="260">
        <f t="shared" si="0"/>
        <v>264.76595076902322</v>
      </c>
    </row>
    <row r="14" spans="1:82" s="242" customFormat="1" x14ac:dyDescent="0.2">
      <c r="A14" s="264" t="s">
        <v>94</v>
      </c>
      <c r="B14" s="260">
        <v>24.146795865489338</v>
      </c>
      <c r="C14" s="260">
        <v>12.073397932744669</v>
      </c>
      <c r="D14" s="260">
        <v>36.220193798234007</v>
      </c>
      <c r="E14" s="260">
        <v>13.274843389874032</v>
      </c>
      <c r="F14" s="260">
        <v>6.2336999606786527</v>
      </c>
      <c r="G14" s="260">
        <v>19.508543350552685</v>
      </c>
      <c r="H14" s="260">
        <v>55.728737148786692</v>
      </c>
      <c r="I14" s="260">
        <v>43.106921721160774</v>
      </c>
      <c r="J14" s="260">
        <v>21.553460860580387</v>
      </c>
      <c r="K14" s="260">
        <v>64.66038258174116</v>
      </c>
      <c r="L14" s="260">
        <v>13.298952414603439</v>
      </c>
      <c r="M14" s="260">
        <v>6.2450212563123433</v>
      </c>
      <c r="N14" s="260">
        <v>19.543973670915783</v>
      </c>
      <c r="O14" s="260">
        <v>78.375352917976102</v>
      </c>
      <c r="P14" s="260">
        <v>25.192077723635173</v>
      </c>
      <c r="Q14" s="260">
        <v>103.56743064161127</v>
      </c>
      <c r="R14" s="260">
        <v>187.77178689426819</v>
      </c>
      <c r="S14" s="260">
        <v>36.080033220162861</v>
      </c>
      <c r="T14" s="260">
        <v>18.040016610081434</v>
      </c>
      <c r="U14" s="260">
        <v>54.120049830244298</v>
      </c>
      <c r="V14" s="260">
        <v>22.207616896129551</v>
      </c>
      <c r="W14" s="260">
        <v>10.428417555840079</v>
      </c>
      <c r="X14" s="260">
        <v>32.636034451969635</v>
      </c>
      <c r="Y14" s="260">
        <v>43.243072085552647</v>
      </c>
      <c r="Z14" s="260">
        <v>13.899558884641925</v>
      </c>
      <c r="AA14" s="260">
        <v>57.142630970194574</v>
      </c>
      <c r="AB14" s="260">
        <v>143.89871525240852</v>
      </c>
      <c r="AC14" s="260">
        <v>39.459971137328964</v>
      </c>
      <c r="AD14" s="260">
        <v>19.729985568664485</v>
      </c>
      <c r="AE14" s="260">
        <v>59.189956705993453</v>
      </c>
      <c r="AF14" s="260">
        <v>16.991774419386925</v>
      </c>
      <c r="AG14" s="260">
        <v>7.9791235362535344</v>
      </c>
      <c r="AH14" s="260">
        <v>24.970897955640456</v>
      </c>
      <c r="AI14" s="260">
        <v>10.279343777121067</v>
      </c>
      <c r="AJ14" s="260">
        <v>3.3040747855032011</v>
      </c>
      <c r="AK14" s="260">
        <v>13.583418562624269</v>
      </c>
      <c r="AL14" s="260">
        <v>97.74427322425818</v>
      </c>
      <c r="AM14" s="260">
        <v>39.460079193550932</v>
      </c>
      <c r="AN14" s="260">
        <v>19.73003959677547</v>
      </c>
      <c r="AO14" s="260">
        <v>59.190118790326402</v>
      </c>
      <c r="AP14" s="260">
        <v>16.991820949247323</v>
      </c>
      <c r="AQ14" s="260">
        <v>7.9791453860907016</v>
      </c>
      <c r="AR14" s="260">
        <v>24.970966335338026</v>
      </c>
      <c r="AS14" s="260">
        <v>10.27937192582521</v>
      </c>
      <c r="AT14" s="260">
        <v>3.3040838333009601</v>
      </c>
      <c r="AU14" s="260">
        <v>13.583455759126171</v>
      </c>
      <c r="AV14" s="260">
        <v>97.744540884790595</v>
      </c>
      <c r="AW14" s="260">
        <v>39.4601872497729</v>
      </c>
      <c r="AX14" s="260">
        <v>19.73009362488645</v>
      </c>
      <c r="AY14" s="260">
        <v>59.190280874659351</v>
      </c>
      <c r="AZ14" s="260">
        <v>16.991867479107718</v>
      </c>
      <c r="BA14" s="260">
        <v>7.9791672359278669</v>
      </c>
      <c r="BB14" s="260">
        <v>24.971034715035582</v>
      </c>
      <c r="BC14" s="260">
        <v>10.279400074529347</v>
      </c>
      <c r="BD14" s="260">
        <v>3.3040928810987182</v>
      </c>
      <c r="BE14" s="260">
        <v>13.583492955628065</v>
      </c>
      <c r="BF14" s="260">
        <v>97.744808545322996</v>
      </c>
      <c r="BG14" s="260">
        <v>39.291727599728816</v>
      </c>
      <c r="BH14" s="260">
        <v>19.645863799864415</v>
      </c>
      <c r="BI14" s="260">
        <v>58.937591399593231</v>
      </c>
      <c r="BJ14" s="260">
        <v>16.919327426750456</v>
      </c>
      <c r="BK14" s="260">
        <v>7.9451033397861854</v>
      </c>
      <c r="BL14" s="260">
        <v>24.864430766536639</v>
      </c>
      <c r="BM14" s="260">
        <v>10.235516244778177</v>
      </c>
      <c r="BN14" s="260">
        <v>3.2899873643929842</v>
      </c>
      <c r="BO14" s="260">
        <v>13.525503609171162</v>
      </c>
      <c r="BP14" s="260">
        <v>97.327525775301041</v>
      </c>
      <c r="BQ14" s="260">
        <v>261.00571598719461</v>
      </c>
      <c r="BR14" s="260">
        <v>130.50285799359733</v>
      </c>
      <c r="BS14" s="260">
        <v>391.50857398079188</v>
      </c>
      <c r="BT14" s="260">
        <v>116.67620297509946</v>
      </c>
      <c r="BU14" s="260">
        <v>54.789678270889368</v>
      </c>
      <c r="BV14" s="260">
        <v>171.46588124598881</v>
      </c>
      <c r="BW14" s="260">
        <v>162.69205702578256</v>
      </c>
      <c r="BX14" s="260">
        <v>52.293875472572964</v>
      </c>
      <c r="BY14" s="260">
        <v>214.98593249835548</v>
      </c>
      <c r="BZ14" s="260">
        <v>777.96038772513623</v>
      </c>
      <c r="CA14" s="260">
        <f>[1]aluerahoitus_yhteensä!D14/1000000</f>
        <v>402.29840019684087</v>
      </c>
      <c r="CB14" s="260">
        <f>[1]aluerahoitus_yhteensä!G14/1000000</f>
        <v>181.27821296179425</v>
      </c>
      <c r="CC14" s="260">
        <f>[1]aluerahoitus_yhteensä!J14/1000000</f>
        <v>214.98602232142858</v>
      </c>
      <c r="CD14" s="260">
        <f t="shared" si="0"/>
        <v>798.5626354800637</v>
      </c>
    </row>
    <row r="15" spans="1:82" x14ac:dyDescent="0.2">
      <c r="A15" s="263" t="s">
        <v>95</v>
      </c>
      <c r="B15" s="262">
        <v>5.7995085596375517</v>
      </c>
      <c r="C15" s="262">
        <v>2.8997542798187759</v>
      </c>
      <c r="D15" s="262">
        <v>8.6992628394563276</v>
      </c>
      <c r="E15" s="262">
        <v>4.3007865467077568</v>
      </c>
      <c r="F15" s="262">
        <v>2.0195954211821272</v>
      </c>
      <c r="G15" s="262">
        <v>6.320381967889884</v>
      </c>
      <c r="H15" s="260">
        <v>15.019644807346211</v>
      </c>
      <c r="I15" s="262">
        <v>10.353297509703841</v>
      </c>
      <c r="J15" s="262">
        <v>5.1766487548519216</v>
      </c>
      <c r="K15" s="262">
        <v>15.529946264555763</v>
      </c>
      <c r="L15" s="262">
        <v>4.3085973935980162</v>
      </c>
      <c r="M15" s="262">
        <v>2.0232632969169035</v>
      </c>
      <c r="N15" s="262">
        <v>6.3318606905149197</v>
      </c>
      <c r="O15" s="262">
        <v>15.692018207308751</v>
      </c>
      <c r="P15" s="262">
        <v>5.0438629952063838</v>
      </c>
      <c r="Q15" s="262">
        <v>20.735881202515134</v>
      </c>
      <c r="R15" s="260">
        <v>42.597688157585822</v>
      </c>
      <c r="S15" s="262">
        <v>8.6655994715802969</v>
      </c>
      <c r="T15" s="262">
        <v>4.3327997357901484</v>
      </c>
      <c r="U15" s="262">
        <v>12.998399207370445</v>
      </c>
      <c r="V15" s="262">
        <v>7.194828381490999</v>
      </c>
      <c r="W15" s="262">
        <v>3.3786009077756498</v>
      </c>
      <c r="X15" s="262">
        <v>10.573429289266649</v>
      </c>
      <c r="Y15" s="262">
        <v>8.6579651541297302</v>
      </c>
      <c r="Z15" s="262">
        <v>2.7829173709702708</v>
      </c>
      <c r="AA15" s="262">
        <v>11.440882525100001</v>
      </c>
      <c r="AB15" s="260">
        <v>23.571828496637096</v>
      </c>
      <c r="AC15" s="262">
        <v>9.4773833202880873</v>
      </c>
      <c r="AD15" s="262">
        <v>4.7386916601440454</v>
      </c>
      <c r="AE15" s="262">
        <v>14.216074980432133</v>
      </c>
      <c r="AF15" s="262">
        <v>5.5049986415158561</v>
      </c>
      <c r="AG15" s="262">
        <v>2.5850781174122801</v>
      </c>
      <c r="AH15" s="262">
        <v>8.0900767589281362</v>
      </c>
      <c r="AI15" s="262">
        <v>2.0580915262810033</v>
      </c>
      <c r="AJ15" s="262">
        <v>0.6615294191617509</v>
      </c>
      <c r="AK15" s="262">
        <v>2.7196209454427542</v>
      </c>
      <c r="AL15" s="260">
        <v>22.306151739360267</v>
      </c>
      <c r="AM15" s="262">
        <v>9.4774092729232819</v>
      </c>
      <c r="AN15" s="262">
        <v>4.7387046364616427</v>
      </c>
      <c r="AO15" s="262">
        <v>14.216113909384925</v>
      </c>
      <c r="AP15" s="262">
        <v>5.5050137162697919</v>
      </c>
      <c r="AQ15" s="262">
        <v>2.5850851963271104</v>
      </c>
      <c r="AR15" s="262">
        <v>8.0900989125969023</v>
      </c>
      <c r="AS15" s="262">
        <v>2.0580971621086128</v>
      </c>
      <c r="AT15" s="262">
        <v>0.66153123067776853</v>
      </c>
      <c r="AU15" s="262">
        <v>2.7196283927863814</v>
      </c>
      <c r="AV15" s="260">
        <v>22.306212821981827</v>
      </c>
      <c r="AW15" s="262">
        <v>9.4774352255584766</v>
      </c>
      <c r="AX15" s="262">
        <v>4.7387176127792401</v>
      </c>
      <c r="AY15" s="262">
        <v>14.216152838337717</v>
      </c>
      <c r="AZ15" s="262">
        <v>5.5050287910237241</v>
      </c>
      <c r="BA15" s="262">
        <v>2.585092275241939</v>
      </c>
      <c r="BB15" s="262">
        <v>8.0901210662656631</v>
      </c>
      <c r="BC15" s="262">
        <v>2.0581027979362219</v>
      </c>
      <c r="BD15" s="262">
        <v>0.66153304219378528</v>
      </c>
      <c r="BE15" s="262">
        <v>2.7196358401300071</v>
      </c>
      <c r="BF15" s="260">
        <v>22.30627390460338</v>
      </c>
      <c r="BG15" s="262">
        <v>9.4369750672904189</v>
      </c>
      <c r="BH15" s="262">
        <v>4.7184875336452095</v>
      </c>
      <c r="BI15" s="262">
        <v>14.155462600935628</v>
      </c>
      <c r="BJ15" s="262">
        <v>5.4815272496410552</v>
      </c>
      <c r="BK15" s="262">
        <v>2.5740562470228534</v>
      </c>
      <c r="BL15" s="262">
        <v>8.0555834966639086</v>
      </c>
      <c r="BM15" s="262">
        <v>2.0493165426936777</v>
      </c>
      <c r="BN15" s="262">
        <v>0.65870888872296796</v>
      </c>
      <c r="BO15" s="262">
        <v>2.7080254314166456</v>
      </c>
      <c r="BP15" s="260">
        <v>22.211046097599535</v>
      </c>
      <c r="BQ15" s="260">
        <v>62.687608426981953</v>
      </c>
      <c r="BR15" s="260">
        <v>31.343804213490984</v>
      </c>
      <c r="BS15" s="260">
        <v>94.031412640472951</v>
      </c>
      <c r="BT15" s="260">
        <v>37.800780720247204</v>
      </c>
      <c r="BU15" s="260">
        <v>17.750771461878863</v>
      </c>
      <c r="BV15" s="260">
        <v>55.551552182126052</v>
      </c>
      <c r="BW15" s="260">
        <v>32.573591390457999</v>
      </c>
      <c r="BX15" s="260">
        <v>10.470082946932926</v>
      </c>
      <c r="BY15" s="260">
        <v>43.043674337390932</v>
      </c>
      <c r="BZ15" s="260">
        <v>192.62663915998994</v>
      </c>
      <c r="CA15" s="260">
        <f>[1]aluerahoitus_yhteensä!D15/1000000</f>
        <v>96.622882326370728</v>
      </c>
      <c r="CB15" s="260">
        <f>[1]aluerahoitus_yhteensä!G15/1000000</f>
        <v>58.73055347018348</v>
      </c>
      <c r="CC15" s="260">
        <f>[1]aluerahoitus_yhteensä!J15/1000000</f>
        <v>43.043692321428566</v>
      </c>
      <c r="CD15" s="260">
        <f t="shared" si="0"/>
        <v>198.39712811798279</v>
      </c>
    </row>
    <row r="16" spans="1:82" x14ac:dyDescent="0.2">
      <c r="A16" s="263" t="s">
        <v>96</v>
      </c>
      <c r="B16" s="262">
        <v>6.6486108334045406</v>
      </c>
      <c r="C16" s="262">
        <v>3.3243054167022708</v>
      </c>
      <c r="D16" s="262">
        <v>9.9729162501068114</v>
      </c>
      <c r="E16" s="262">
        <v>3.4744123511568854</v>
      </c>
      <c r="F16" s="262">
        <v>1.6315404634685957</v>
      </c>
      <c r="G16" s="262">
        <v>5.1059528146254811</v>
      </c>
      <c r="H16" s="260">
        <v>15.078869064732292</v>
      </c>
      <c r="I16" s="262">
        <v>11.869117059942605</v>
      </c>
      <c r="J16" s="262">
        <v>5.9345585299713033</v>
      </c>
      <c r="K16" s="262">
        <v>17.803675589913908</v>
      </c>
      <c r="L16" s="262">
        <v>3.4807223836622851</v>
      </c>
      <c r="M16" s="262">
        <v>1.6345035755916957</v>
      </c>
      <c r="N16" s="262">
        <v>5.1152259592539808</v>
      </c>
      <c r="O16" s="262">
        <v>20.244783425255584</v>
      </c>
      <c r="P16" s="262">
        <v>6.507251815260723</v>
      </c>
      <c r="Q16" s="262">
        <v>26.752035240516307</v>
      </c>
      <c r="R16" s="260">
        <v>49.670936789684191</v>
      </c>
      <c r="S16" s="262">
        <v>9.9343242504489204</v>
      </c>
      <c r="T16" s="262">
        <v>4.967162125224462</v>
      </c>
      <c r="U16" s="262">
        <v>14.901486375673382</v>
      </c>
      <c r="V16" s="262">
        <v>5.8123788106252778</v>
      </c>
      <c r="W16" s="262">
        <v>2.7294199784435946</v>
      </c>
      <c r="X16" s="262">
        <v>8.5417987890688725</v>
      </c>
      <c r="Y16" s="262">
        <v>11.169922640487876</v>
      </c>
      <c r="Z16" s="262">
        <v>3.5903322772996749</v>
      </c>
      <c r="AA16" s="262">
        <v>14.760254917787551</v>
      </c>
      <c r="AB16" s="260">
        <v>23.443285164742257</v>
      </c>
      <c r="AC16" s="262">
        <v>10.864960844118983</v>
      </c>
      <c r="AD16" s="262">
        <v>5.4324804220594913</v>
      </c>
      <c r="AE16" s="262">
        <v>16.297441266178474</v>
      </c>
      <c r="AF16" s="262">
        <v>4.4472412349378194</v>
      </c>
      <c r="AG16" s="262">
        <v>2.0883685442882625</v>
      </c>
      <c r="AH16" s="262">
        <v>6.5356097792260819</v>
      </c>
      <c r="AI16" s="262">
        <v>2.6552108637948395</v>
      </c>
      <c r="AJ16" s="262">
        <v>0.85346063479119882</v>
      </c>
      <c r="AK16" s="262">
        <v>3.5086714985860383</v>
      </c>
      <c r="AL16" s="260">
        <v>22.833051045404556</v>
      </c>
      <c r="AM16" s="262">
        <v>10.864990596462606</v>
      </c>
      <c r="AN16" s="262">
        <v>5.4324952982313039</v>
      </c>
      <c r="AO16" s="262">
        <v>16.29748589469391</v>
      </c>
      <c r="AP16" s="262">
        <v>4.4472534131546864</v>
      </c>
      <c r="AQ16" s="262">
        <v>2.0883742630257185</v>
      </c>
      <c r="AR16" s="262">
        <v>6.5356276761804049</v>
      </c>
      <c r="AS16" s="262">
        <v>2.6552181347594712</v>
      </c>
      <c r="AT16" s="262">
        <v>0.85346297188697262</v>
      </c>
      <c r="AU16" s="262">
        <v>3.5086811066464438</v>
      </c>
      <c r="AV16" s="260">
        <v>22.833113570874314</v>
      </c>
      <c r="AW16" s="262">
        <v>10.86502034880623</v>
      </c>
      <c r="AX16" s="262">
        <v>5.4325101744031166</v>
      </c>
      <c r="AY16" s="262">
        <v>16.297530523209346</v>
      </c>
      <c r="AZ16" s="262">
        <v>4.4472655913715515</v>
      </c>
      <c r="BA16" s="262">
        <v>2.0883799817631745</v>
      </c>
      <c r="BB16" s="262">
        <v>6.535645573134726</v>
      </c>
      <c r="BC16" s="262">
        <v>2.6552254057241016</v>
      </c>
      <c r="BD16" s="262">
        <v>0.85346530898274686</v>
      </c>
      <c r="BE16" s="262">
        <v>3.5086907147068485</v>
      </c>
      <c r="BF16" s="260">
        <v>22.833176096344072</v>
      </c>
      <c r="BG16" s="262">
        <v>10.81863644509852</v>
      </c>
      <c r="BH16" s="262">
        <v>5.4093182225492598</v>
      </c>
      <c r="BI16" s="262">
        <v>16.227954667647779</v>
      </c>
      <c r="BJ16" s="262">
        <v>4.4282797512782599</v>
      </c>
      <c r="BK16" s="262">
        <v>2.0794644700688174</v>
      </c>
      <c r="BL16" s="262">
        <v>6.5077442213470773</v>
      </c>
      <c r="BM16" s="262">
        <v>2.6438899718650282</v>
      </c>
      <c r="BN16" s="262">
        <v>0.8498217766709022</v>
      </c>
      <c r="BO16" s="262">
        <v>3.4937117485359304</v>
      </c>
      <c r="BP16" s="260">
        <v>22.735698888994857</v>
      </c>
      <c r="BQ16" s="260">
        <v>71.865660378282399</v>
      </c>
      <c r="BR16" s="260">
        <v>35.932830189141214</v>
      </c>
      <c r="BS16" s="260">
        <v>107.79849056742361</v>
      </c>
      <c r="BT16" s="260">
        <v>30.537553536186767</v>
      </c>
      <c r="BU16" s="260">
        <v>14.340051276649859</v>
      </c>
      <c r="BV16" s="260">
        <v>44.877604812836623</v>
      </c>
      <c r="BW16" s="260">
        <v>42.024250441886906</v>
      </c>
      <c r="BX16" s="260">
        <v>13.507794784892219</v>
      </c>
      <c r="BY16" s="260">
        <v>55.532045226779118</v>
      </c>
      <c r="BZ16" s="260">
        <v>208.20814060703935</v>
      </c>
      <c r="CA16" s="260">
        <f>[1]aluerahoitus_yhteensä!D16/1000000</f>
        <v>110.76937564344742</v>
      </c>
      <c r="CB16" s="260">
        <f>[1]aluerahoitus_yhteensä!G16/1000000</f>
        <v>47.445777220282743</v>
      </c>
      <c r="CC16" s="260">
        <f>[1]aluerahoitus_yhteensä!J16/1000000</f>
        <v>55.532068428571435</v>
      </c>
      <c r="CD16" s="260">
        <f t="shared" si="0"/>
        <v>213.74722129230162</v>
      </c>
    </row>
    <row r="17" spans="1:82" x14ac:dyDescent="0.2">
      <c r="A17" s="265" t="s">
        <v>97</v>
      </c>
      <c r="B17" s="262">
        <v>9.159223448060601</v>
      </c>
      <c r="C17" s="262">
        <v>4.5796117240303023</v>
      </c>
      <c r="D17" s="262">
        <v>13.738835172090903</v>
      </c>
      <c r="E17" s="262">
        <v>4.0733299841373993</v>
      </c>
      <c r="F17" s="262">
        <v>1.9127846721956274</v>
      </c>
      <c r="G17" s="262">
        <v>5.9861146563330268</v>
      </c>
      <c r="H17" s="260">
        <v>19.724949828423931</v>
      </c>
      <c r="I17" s="262">
        <v>16.351069119131239</v>
      </c>
      <c r="J17" s="262">
        <v>8.175534559565623</v>
      </c>
      <c r="K17" s="262">
        <v>24.526603678696862</v>
      </c>
      <c r="L17" s="262">
        <v>4.0807277371981643</v>
      </c>
      <c r="M17" s="262">
        <v>1.9162585642491612</v>
      </c>
      <c r="N17" s="262">
        <v>5.9969863014473255</v>
      </c>
      <c r="O17" s="262">
        <v>29.897262045110832</v>
      </c>
      <c r="P17" s="262">
        <v>9.6098342287856262</v>
      </c>
      <c r="Q17" s="262">
        <v>39.507096273896458</v>
      </c>
      <c r="R17" s="260">
        <v>70.030686254040646</v>
      </c>
      <c r="S17" s="262">
        <v>13.685670269371958</v>
      </c>
      <c r="T17" s="262">
        <v>6.8428351346859806</v>
      </c>
      <c r="U17" s="262">
        <v>20.528505404057938</v>
      </c>
      <c r="V17" s="262">
        <v>6.8143140466909289</v>
      </c>
      <c r="W17" s="262">
        <v>3.1999161624543548</v>
      </c>
      <c r="X17" s="262">
        <v>10.014230209145284</v>
      </c>
      <c r="Y17" s="262">
        <v>16.495612582828421</v>
      </c>
      <c r="Z17" s="262">
        <v>5.3021611873377097</v>
      </c>
      <c r="AA17" s="262">
        <v>21.797773770166131</v>
      </c>
      <c r="AB17" s="260">
        <v>30.54273561320322</v>
      </c>
      <c r="AC17" s="262">
        <v>14.967728841297916</v>
      </c>
      <c r="AD17" s="262">
        <v>7.4838644206489597</v>
      </c>
      <c r="AE17" s="262">
        <v>22.451593261946876</v>
      </c>
      <c r="AF17" s="262">
        <v>5.2138546718361232</v>
      </c>
      <c r="AG17" s="262">
        <v>2.4483605714060621</v>
      </c>
      <c r="AH17" s="262">
        <v>7.6622152432421853</v>
      </c>
      <c r="AI17" s="262">
        <v>3.9211846979240881</v>
      </c>
      <c r="AJ17" s="262">
        <v>1.2603807957613147</v>
      </c>
      <c r="AK17" s="262">
        <v>5.1815654936854028</v>
      </c>
      <c r="AL17" s="260">
        <v>30.113808505189063</v>
      </c>
      <c r="AM17" s="262">
        <v>14.967769828561298</v>
      </c>
      <c r="AN17" s="262">
        <v>7.4838849142806509</v>
      </c>
      <c r="AO17" s="262">
        <v>22.451654742841949</v>
      </c>
      <c r="AP17" s="262">
        <v>5.2138689493285177</v>
      </c>
      <c r="AQ17" s="262">
        <v>2.4483672759369002</v>
      </c>
      <c r="AR17" s="262">
        <v>7.6622362252654179</v>
      </c>
      <c r="AS17" s="262">
        <v>3.921195435600572</v>
      </c>
      <c r="AT17" s="262">
        <v>1.2603842471573272</v>
      </c>
      <c r="AU17" s="262">
        <v>5.1815796827578993</v>
      </c>
      <c r="AV17" s="260">
        <v>30.113890968107366</v>
      </c>
      <c r="AW17" s="262">
        <v>14.967810815824679</v>
      </c>
      <c r="AX17" s="262">
        <v>7.4839054079123404</v>
      </c>
      <c r="AY17" s="262">
        <v>22.451716223737019</v>
      </c>
      <c r="AZ17" s="262">
        <v>5.2138832268209088</v>
      </c>
      <c r="BA17" s="262">
        <v>2.4483739804677382</v>
      </c>
      <c r="BB17" s="262">
        <v>7.662257207288647</v>
      </c>
      <c r="BC17" s="262">
        <v>3.9212061732770542</v>
      </c>
      <c r="BD17" s="262">
        <v>1.2603876985533398</v>
      </c>
      <c r="BE17" s="262">
        <v>5.181593871830394</v>
      </c>
      <c r="BF17" s="260">
        <v>30.113973431025666</v>
      </c>
      <c r="BG17" s="262">
        <v>14.903911672214448</v>
      </c>
      <c r="BH17" s="262">
        <v>7.4519558361072242</v>
      </c>
      <c r="BI17" s="262">
        <v>22.355867508321673</v>
      </c>
      <c r="BJ17" s="262">
        <v>5.1916246161812447</v>
      </c>
      <c r="BK17" s="262">
        <v>2.4379216168913587</v>
      </c>
      <c r="BL17" s="262">
        <v>7.6295462330726034</v>
      </c>
      <c r="BM17" s="262">
        <v>3.9044661356406452</v>
      </c>
      <c r="BN17" s="262">
        <v>1.2550069721702077</v>
      </c>
      <c r="BO17" s="262">
        <v>5.1594731078108529</v>
      </c>
      <c r="BP17" s="260">
        <v>29.985413741394275</v>
      </c>
      <c r="BQ17" s="260">
        <v>99.003183994462134</v>
      </c>
      <c r="BR17" s="260">
        <v>49.501591997231074</v>
      </c>
      <c r="BS17" s="260">
        <v>148.50477599169324</v>
      </c>
      <c r="BT17" s="260">
        <v>35.801603232193287</v>
      </c>
      <c r="BU17" s="260">
        <v>16.811982843601204</v>
      </c>
      <c r="BV17" s="260">
        <v>52.613586075794487</v>
      </c>
      <c r="BW17" s="260">
        <v>62.060927070381616</v>
      </c>
      <c r="BX17" s="260">
        <v>19.948155129765524</v>
      </c>
      <c r="BY17" s="260">
        <v>82.009082200147148</v>
      </c>
      <c r="BZ17" s="260">
        <v>283.12744426763487</v>
      </c>
      <c r="CA17" s="260">
        <f>[1]aluerahoitus_yhteensä!D17/1000000</f>
        <v>152.59751068945818</v>
      </c>
      <c r="CB17" s="260">
        <f>[1]aluerahoitus_yhteensä!G17/1000000</f>
        <v>55.624458883738932</v>
      </c>
      <c r="CC17" s="260">
        <f>[1]aluerahoitus_yhteensä!J17/1000000</f>
        <v>82.009116464285711</v>
      </c>
      <c r="CD17" s="260">
        <f t="shared" si="0"/>
        <v>290.23108603748278</v>
      </c>
    </row>
    <row r="18" spans="1:82" s="242" customFormat="1" x14ac:dyDescent="0.2">
      <c r="A18" s="266" t="s">
        <v>98</v>
      </c>
      <c r="B18" s="260">
        <v>21.607342841102692</v>
      </c>
      <c r="C18" s="260">
        <v>10.80367142055135</v>
      </c>
      <c r="D18" s="260">
        <v>32.411014261654039</v>
      </c>
      <c r="E18" s="260">
        <v>11.848528882002043</v>
      </c>
      <c r="F18" s="260">
        <v>5.5639205568463499</v>
      </c>
      <c r="G18" s="260">
        <v>17.412449438848391</v>
      </c>
      <c r="H18" s="260">
        <v>49.82346370050243</v>
      </c>
      <c r="I18" s="260">
        <v>38.573483688777685</v>
      </c>
      <c r="J18" s="260">
        <v>19.28674184438885</v>
      </c>
      <c r="K18" s="260">
        <v>57.860225533166528</v>
      </c>
      <c r="L18" s="260">
        <v>11.870047514458467</v>
      </c>
      <c r="M18" s="260">
        <v>5.5740254367577604</v>
      </c>
      <c r="N18" s="260">
        <v>17.444072951216228</v>
      </c>
      <c r="O18" s="260">
        <v>65.834063677675161</v>
      </c>
      <c r="P18" s="260">
        <v>21.160949039252735</v>
      </c>
      <c r="Q18" s="260">
        <v>86.995012716927903</v>
      </c>
      <c r="R18" s="260">
        <v>162.29931120131067</v>
      </c>
      <c r="S18" s="260">
        <v>32.285593991401171</v>
      </c>
      <c r="T18" s="260">
        <v>16.142796995700593</v>
      </c>
      <c r="U18" s="260">
        <v>48.428390987101764</v>
      </c>
      <c r="V18" s="260">
        <v>19.821521238807204</v>
      </c>
      <c r="W18" s="260">
        <v>9.3079370486735993</v>
      </c>
      <c r="X18" s="260">
        <v>29.129458287480801</v>
      </c>
      <c r="Y18" s="260">
        <v>36.323500377446024</v>
      </c>
      <c r="Z18" s="260">
        <v>11.675410835607655</v>
      </c>
      <c r="AA18" s="260">
        <v>47.998911213053681</v>
      </c>
      <c r="AB18" s="260">
        <v>125.55676048763624</v>
      </c>
      <c r="AC18" s="260">
        <v>35.310073005704986</v>
      </c>
      <c r="AD18" s="260">
        <v>17.655036502852496</v>
      </c>
      <c r="AE18" s="260">
        <v>52.965109508557482</v>
      </c>
      <c r="AF18" s="260">
        <v>15.166094548289799</v>
      </c>
      <c r="AG18" s="260">
        <v>7.1218072331066047</v>
      </c>
      <c r="AH18" s="260">
        <v>22.287901781396403</v>
      </c>
      <c r="AI18" s="260">
        <v>8.6344870879999309</v>
      </c>
      <c r="AJ18" s="260">
        <v>2.7753708497142644</v>
      </c>
      <c r="AK18" s="260">
        <v>11.409857937714195</v>
      </c>
      <c r="AL18" s="260">
        <v>86.662869227668082</v>
      </c>
      <c r="AM18" s="260">
        <v>35.310169697947188</v>
      </c>
      <c r="AN18" s="260">
        <v>17.655084848973598</v>
      </c>
      <c r="AO18" s="260">
        <v>52.965254546920789</v>
      </c>
      <c r="AP18" s="260">
        <v>15.166136078752995</v>
      </c>
      <c r="AQ18" s="260">
        <v>7.1218267352897291</v>
      </c>
      <c r="AR18" s="260">
        <v>22.287962814042725</v>
      </c>
      <c r="AS18" s="260">
        <v>8.6345107324686552</v>
      </c>
      <c r="AT18" s="260">
        <v>2.7753784497220684</v>
      </c>
      <c r="AU18" s="260">
        <v>11.409889182190724</v>
      </c>
      <c r="AV18" s="260">
        <v>86.663106543154242</v>
      </c>
      <c r="AW18" s="260">
        <v>35.310266390189383</v>
      </c>
      <c r="AX18" s="260">
        <v>17.655133195094699</v>
      </c>
      <c r="AY18" s="260">
        <v>52.965399585284082</v>
      </c>
      <c r="AZ18" s="260">
        <v>15.166177609216184</v>
      </c>
      <c r="BA18" s="260">
        <v>7.1218462374728517</v>
      </c>
      <c r="BB18" s="260">
        <v>22.288023846689036</v>
      </c>
      <c r="BC18" s="260">
        <v>8.6345343769373777</v>
      </c>
      <c r="BD18" s="260">
        <v>2.7753860497298719</v>
      </c>
      <c r="BE18" s="260">
        <v>11.409920426667249</v>
      </c>
      <c r="BF18" s="260">
        <v>86.66334385864036</v>
      </c>
      <c r="BG18" s="260">
        <v>35.159523184603387</v>
      </c>
      <c r="BH18" s="260">
        <v>17.579761592301693</v>
      </c>
      <c r="BI18" s="260">
        <v>52.73928477690508</v>
      </c>
      <c r="BJ18" s="260">
        <v>15.101431617100559</v>
      </c>
      <c r="BK18" s="260">
        <v>7.0914423339830295</v>
      </c>
      <c r="BL18" s="260">
        <v>22.192873951083588</v>
      </c>
      <c r="BM18" s="260">
        <v>8.5976726501993515</v>
      </c>
      <c r="BN18" s="260">
        <v>2.7635376375640779</v>
      </c>
      <c r="BO18" s="260">
        <v>11.361210287763429</v>
      </c>
      <c r="BP18" s="260">
        <v>86.293369015752091</v>
      </c>
      <c r="BQ18" s="260">
        <v>233.55645279972649</v>
      </c>
      <c r="BR18" s="260">
        <v>116.77822639986327</v>
      </c>
      <c r="BS18" s="260">
        <v>350.3346791995898</v>
      </c>
      <c r="BT18" s="260">
        <v>104.13993748862725</v>
      </c>
      <c r="BU18" s="260">
        <v>48.902805582129922</v>
      </c>
      <c r="BV18" s="260">
        <v>153.04274307075718</v>
      </c>
      <c r="BW18" s="260">
        <v>136.65876890272648</v>
      </c>
      <c r="BX18" s="260">
        <v>43.926032861590677</v>
      </c>
      <c r="BY18" s="260">
        <v>180.58480176431721</v>
      </c>
      <c r="BZ18" s="260">
        <v>683.96222403466413</v>
      </c>
      <c r="CA18" s="260">
        <f>[1]aluerahoitus_yhteensä!D18/1000000</f>
        <v>359.98976865927631</v>
      </c>
      <c r="CB18" s="260">
        <f>[1]aluerahoitus_yhteensä!G18/1000000</f>
        <v>161.80078957420517</v>
      </c>
      <c r="CC18" s="260">
        <f>[1]aluerahoitus_yhteensä!J18/1000000</f>
        <v>180.58487721428574</v>
      </c>
      <c r="CD18" s="260">
        <f t="shared" si="0"/>
        <v>702.37543544776725</v>
      </c>
    </row>
    <row r="19" spans="1:82" x14ac:dyDescent="0.2">
      <c r="A19" s="261" t="s">
        <v>99</v>
      </c>
      <c r="B19" s="262">
        <v>2.1912688075692679</v>
      </c>
      <c r="C19" s="262">
        <v>1.0956344037846342</v>
      </c>
      <c r="D19" s="262">
        <v>3.2869032113539021</v>
      </c>
      <c r="E19" s="262">
        <v>2.066172245117242</v>
      </c>
      <c r="F19" s="262">
        <v>0.97024857204472825</v>
      </c>
      <c r="G19" s="262">
        <v>3.0364208171619702</v>
      </c>
      <c r="H19" s="260">
        <v>6.3233240285158718</v>
      </c>
      <c r="I19" s="262">
        <v>3.9118586782319462</v>
      </c>
      <c r="J19" s="262">
        <v>1.9559293391159733</v>
      </c>
      <c r="K19" s="262">
        <v>5.8677880173479195</v>
      </c>
      <c r="L19" s="262">
        <v>2.0699247110627725</v>
      </c>
      <c r="M19" s="262">
        <v>0.97201068298872162</v>
      </c>
      <c r="N19" s="262">
        <v>3.0419353940514942</v>
      </c>
      <c r="O19" s="262">
        <v>17.20038514049045</v>
      </c>
      <c r="P19" s="262">
        <v>5.5286952237290699</v>
      </c>
      <c r="Q19" s="262">
        <v>22.72908036421952</v>
      </c>
      <c r="R19" s="260">
        <v>31.638803775618932</v>
      </c>
      <c r="S19" s="262">
        <v>3.2741839460530699</v>
      </c>
      <c r="T19" s="262">
        <v>1.6370919730265361</v>
      </c>
      <c r="U19" s="262">
        <v>4.911275919079606</v>
      </c>
      <c r="V19" s="262">
        <v>3.4565199990216233</v>
      </c>
      <c r="W19" s="262">
        <v>1.623138313692349</v>
      </c>
      <c r="X19" s="262">
        <v>5.0796583127139723</v>
      </c>
      <c r="Y19" s="262">
        <v>9.4901964308590738</v>
      </c>
      <c r="Z19" s="262">
        <v>3.0504202813475594</v>
      </c>
      <c r="AA19" s="262">
        <v>12.540616712206633</v>
      </c>
      <c r="AB19" s="260">
        <v>9.9909342317935774</v>
      </c>
      <c r="AC19" s="262">
        <v>3.5809059049690313</v>
      </c>
      <c r="AD19" s="262">
        <v>1.7904529524845167</v>
      </c>
      <c r="AE19" s="262">
        <v>5.371358857453548</v>
      </c>
      <c r="AF19" s="262">
        <v>2.6446965639843638</v>
      </c>
      <c r="AG19" s="262">
        <v>1.2419162401226065</v>
      </c>
      <c r="AH19" s="262">
        <v>3.8866128041069703</v>
      </c>
      <c r="AI19" s="262">
        <v>2.2559218603203699</v>
      </c>
      <c r="AJ19" s="262">
        <v>0.72511774081726177</v>
      </c>
      <c r="AK19" s="262">
        <v>2.9810396011376317</v>
      </c>
      <c r="AL19" s="260">
        <v>9.2579716615605179</v>
      </c>
      <c r="AM19" s="262">
        <v>3.5809157108343723</v>
      </c>
      <c r="AN19" s="262">
        <v>1.7904578554171873</v>
      </c>
      <c r="AO19" s="262">
        <v>5.3713735662515596</v>
      </c>
      <c r="AP19" s="262">
        <v>2.644703806156893</v>
      </c>
      <c r="AQ19" s="262">
        <v>1.2419196409557305</v>
      </c>
      <c r="AR19" s="262">
        <v>3.8866234471126235</v>
      </c>
      <c r="AS19" s="262">
        <v>2.2559280378817386</v>
      </c>
      <c r="AT19" s="262">
        <v>0.7251197264619873</v>
      </c>
      <c r="AU19" s="262">
        <v>2.9810477643437259</v>
      </c>
      <c r="AV19" s="260">
        <v>9.2579970133641822</v>
      </c>
      <c r="AW19" s="262">
        <v>3.580925516699712</v>
      </c>
      <c r="AX19" s="262">
        <v>1.7904627583498574</v>
      </c>
      <c r="AY19" s="262">
        <v>5.3713882750495694</v>
      </c>
      <c r="AZ19" s="262">
        <v>2.6447110483294214</v>
      </c>
      <c r="BA19" s="262">
        <v>1.241923041788854</v>
      </c>
      <c r="BB19" s="262">
        <v>3.8866340901182754</v>
      </c>
      <c r="BC19" s="262">
        <v>2.2559342154431063</v>
      </c>
      <c r="BD19" s="262">
        <v>0.72512171210671239</v>
      </c>
      <c r="BE19" s="262">
        <v>2.9810559275498187</v>
      </c>
      <c r="BF19" s="260">
        <v>9.2580223651678448</v>
      </c>
      <c r="BG19" s="262">
        <v>3.5656381726341917</v>
      </c>
      <c r="BH19" s="262">
        <v>1.782819086317097</v>
      </c>
      <c r="BI19" s="262">
        <v>5.3484572589512887</v>
      </c>
      <c r="BJ19" s="262">
        <v>2.6334205013573753</v>
      </c>
      <c r="BK19" s="262">
        <v>1.2366211429489637</v>
      </c>
      <c r="BL19" s="262">
        <v>3.870041644306339</v>
      </c>
      <c r="BM19" s="262">
        <v>2.2463033972705899</v>
      </c>
      <c r="BN19" s="262">
        <v>0.72202609197983181</v>
      </c>
      <c r="BO19" s="262">
        <v>2.9683294892504217</v>
      </c>
      <c r="BP19" s="260">
        <v>9.2184989032576272</v>
      </c>
      <c r="BQ19" s="260">
        <v>23.685696736991591</v>
      </c>
      <c r="BR19" s="260">
        <v>11.842848368495803</v>
      </c>
      <c r="BS19" s="260">
        <v>35.528545105487396</v>
      </c>
      <c r="BT19" s="260">
        <v>18.160148875029694</v>
      </c>
      <c r="BU19" s="260">
        <v>8.5277776345419536</v>
      </c>
      <c r="BV19" s="260">
        <v>26.687926509571646</v>
      </c>
      <c r="BW19" s="260">
        <v>35.704669082265326</v>
      </c>
      <c r="BX19" s="260">
        <v>11.476500776442421</v>
      </c>
      <c r="BY19" s="260">
        <v>47.181169858707754</v>
      </c>
      <c r="BZ19" s="260">
        <v>109.3976414737668</v>
      </c>
      <c r="CA19" s="260">
        <f>[1]aluerahoitus_yhteensä!D19/1000000</f>
        <v>36.507698188903838</v>
      </c>
      <c r="CB19" s="260">
        <f>[1]aluerahoitus_yhteensä!G19/1000000</f>
        <v>28.21517371359861</v>
      </c>
      <c r="CC19" s="260">
        <f>[1]aluerahoitus_yhteensä!J19/1000000</f>
        <v>47.181189571428568</v>
      </c>
      <c r="CD19" s="260">
        <f t="shared" si="0"/>
        <v>111.90406147393102</v>
      </c>
    </row>
    <row r="20" spans="1:82" x14ac:dyDescent="0.2">
      <c r="A20" s="261" t="s">
        <v>100</v>
      </c>
      <c r="B20" s="262">
        <v>3.3259636964026562</v>
      </c>
      <c r="C20" s="262">
        <v>1.6629818482013281</v>
      </c>
      <c r="D20" s="262">
        <v>4.9889455446039843</v>
      </c>
      <c r="E20" s="262">
        <v>1.1937384144596743</v>
      </c>
      <c r="F20" s="262">
        <v>0.56056458737239212</v>
      </c>
      <c r="G20" s="262">
        <v>1.7543030018320664</v>
      </c>
      <c r="H20" s="260">
        <v>6.7432485464360505</v>
      </c>
      <c r="I20" s="262">
        <v>5.9375188951325644</v>
      </c>
      <c r="J20" s="262">
        <v>2.9687594475662831</v>
      </c>
      <c r="K20" s="262">
        <v>8.9062783426988474</v>
      </c>
      <c r="L20" s="262">
        <v>1.1959064150988836</v>
      </c>
      <c r="M20" s="262">
        <v>0.56158265328115453</v>
      </c>
      <c r="N20" s="262">
        <v>1.7574890683800382</v>
      </c>
      <c r="O20" s="262">
        <v>14.878316931145779</v>
      </c>
      <c r="P20" s="262">
        <v>4.7823161564397161</v>
      </c>
      <c r="Q20" s="262">
        <v>19.660633087585495</v>
      </c>
      <c r="R20" s="260">
        <v>30.324400498664382</v>
      </c>
      <c r="S20" s="262">
        <v>4.9696399192560801</v>
      </c>
      <c r="T20" s="262">
        <v>2.4848199596280409</v>
      </c>
      <c r="U20" s="262">
        <v>7.454459878884121</v>
      </c>
      <c r="V20" s="262">
        <v>1.9970168087056526</v>
      </c>
      <c r="W20" s="262">
        <v>0.93777397388566053</v>
      </c>
      <c r="X20" s="262">
        <v>2.9347907825913131</v>
      </c>
      <c r="Y20" s="262">
        <v>8.2090109659674582</v>
      </c>
      <c r="Z20" s="262">
        <v>2.6386106676323973</v>
      </c>
      <c r="AA20" s="262">
        <v>10.847621633599855</v>
      </c>
      <c r="AB20" s="260">
        <v>10.389250661475433</v>
      </c>
      <c r="AC20" s="262">
        <v>5.4351903331168163</v>
      </c>
      <c r="AD20" s="262">
        <v>2.717595166558409</v>
      </c>
      <c r="AE20" s="262">
        <v>8.1527854996752254</v>
      </c>
      <c r="AF20" s="262">
        <v>1.5279829116272443</v>
      </c>
      <c r="AG20" s="262">
        <v>0.7175215555620611</v>
      </c>
      <c r="AH20" s="262">
        <v>2.2455044671893054</v>
      </c>
      <c r="AI20" s="262">
        <v>1.9513702824441173</v>
      </c>
      <c r="AJ20" s="262">
        <v>0.62722616221418059</v>
      </c>
      <c r="AK20" s="262">
        <v>2.5785964446582978</v>
      </c>
      <c r="AL20" s="260">
        <v>10.398289966864532</v>
      </c>
      <c r="AM20" s="262">
        <v>5.4352052167093827</v>
      </c>
      <c r="AN20" s="262">
        <v>2.7176026083546923</v>
      </c>
      <c r="AO20" s="262">
        <v>8.152807825064075</v>
      </c>
      <c r="AP20" s="262">
        <v>1.5279870958183601</v>
      </c>
      <c r="AQ20" s="262">
        <v>0.71752352040557832</v>
      </c>
      <c r="AR20" s="262">
        <v>2.2455106162239384</v>
      </c>
      <c r="AS20" s="262">
        <v>1.9513756260288773</v>
      </c>
      <c r="AT20" s="262">
        <v>0.62722787979499639</v>
      </c>
      <c r="AU20" s="262">
        <v>2.5786035058238737</v>
      </c>
      <c r="AV20" s="260">
        <v>10.398318441288014</v>
      </c>
      <c r="AW20" s="262">
        <v>5.4352201003019482</v>
      </c>
      <c r="AX20" s="262">
        <v>2.7176100501509746</v>
      </c>
      <c r="AY20" s="262">
        <v>8.1528301504529228</v>
      </c>
      <c r="AZ20" s="262">
        <v>1.5279912800094757</v>
      </c>
      <c r="BA20" s="262">
        <v>0.71752548524909532</v>
      </c>
      <c r="BB20" s="262">
        <v>2.245516765258571</v>
      </c>
      <c r="BC20" s="262">
        <v>1.9513809696136366</v>
      </c>
      <c r="BD20" s="262">
        <v>0.62722959737581152</v>
      </c>
      <c r="BE20" s="262">
        <v>2.5786105669894481</v>
      </c>
      <c r="BF20" s="260">
        <v>10.398346915711494</v>
      </c>
      <c r="BG20" s="262">
        <v>5.4120165794921302</v>
      </c>
      <c r="BH20" s="262">
        <v>2.706008289746066</v>
      </c>
      <c r="BI20" s="262">
        <v>8.1180248692381962</v>
      </c>
      <c r="BJ20" s="262">
        <v>1.5214681260601166</v>
      </c>
      <c r="BK20" s="262">
        <v>0.71446229420598995</v>
      </c>
      <c r="BL20" s="262">
        <v>2.2359304202661066</v>
      </c>
      <c r="BM20" s="262">
        <v>1.9430503209737042</v>
      </c>
      <c r="BN20" s="262">
        <v>0.62455188888440483</v>
      </c>
      <c r="BO20" s="262">
        <v>2.5676022098581091</v>
      </c>
      <c r="BP20" s="260">
        <v>10.353955289504302</v>
      </c>
      <c r="BQ20" s="260">
        <v>35.950754740411583</v>
      </c>
      <c r="BR20" s="260">
        <v>17.975377370205795</v>
      </c>
      <c r="BS20" s="260">
        <v>53.926132110617374</v>
      </c>
      <c r="BT20" s="260">
        <v>10.492091051779408</v>
      </c>
      <c r="BU20" s="260">
        <v>4.9269540699619316</v>
      </c>
      <c r="BV20" s="260">
        <v>15.419045121741339</v>
      </c>
      <c r="BW20" s="260">
        <v>30.884505096173573</v>
      </c>
      <c r="BX20" s="260">
        <v>9.9271623523415062</v>
      </c>
      <c r="BY20" s="260">
        <v>40.811667448515074</v>
      </c>
      <c r="BZ20" s="260">
        <v>110.15684468087377</v>
      </c>
      <c r="CA20" s="260">
        <f>[1]aluerahoitus_yhteensä!D20/1000000</f>
        <v>55.412315639271853</v>
      </c>
      <c r="CB20" s="260">
        <f>[1]aluerahoitus_yhteensä!G20/1000000</f>
        <v>16.3014176635909</v>
      </c>
      <c r="CC20" s="260">
        <f>[1]aluerahoitus_yhteensä!J20/1000000</f>
        <v>40.811684499999998</v>
      </c>
      <c r="CD20" s="260">
        <f t="shared" si="0"/>
        <v>112.52541780286275</v>
      </c>
    </row>
    <row r="21" spans="1:82" x14ac:dyDescent="0.2">
      <c r="A21" s="261" t="s">
        <v>101</v>
      </c>
      <c r="B21" s="262">
        <v>1.5155755195023597</v>
      </c>
      <c r="C21" s="262">
        <v>0.75778775975117996</v>
      </c>
      <c r="D21" s="262">
        <v>2.2733632792535396</v>
      </c>
      <c r="E21" s="262">
        <v>3.0981638543396968</v>
      </c>
      <c r="F21" s="262">
        <v>1.4548588883319895</v>
      </c>
      <c r="G21" s="262">
        <v>4.5530227426716863</v>
      </c>
      <c r="H21" s="260">
        <v>6.8263860219252255</v>
      </c>
      <c r="I21" s="262">
        <v>2.7056092926626416</v>
      </c>
      <c r="J21" s="262">
        <v>1.3528046463313208</v>
      </c>
      <c r="K21" s="262">
        <v>4.0584139389939624</v>
      </c>
      <c r="L21" s="262">
        <v>3.1037905654643647</v>
      </c>
      <c r="M21" s="262">
        <v>1.457501121305024</v>
      </c>
      <c r="N21" s="262">
        <v>4.5612916867693887</v>
      </c>
      <c r="O21" s="262">
        <v>1.5607783507353403</v>
      </c>
      <c r="P21" s="262">
        <v>0.50167875559350206</v>
      </c>
      <c r="Q21" s="262">
        <v>2.0624571063288424</v>
      </c>
      <c r="R21" s="260">
        <v>10.682162732092195</v>
      </c>
      <c r="S21" s="262">
        <v>2.2645660896757906</v>
      </c>
      <c r="T21" s="262">
        <v>1.1322830448378953</v>
      </c>
      <c r="U21" s="262">
        <v>3.396849134513686</v>
      </c>
      <c r="V21" s="262">
        <v>5.182948976339298</v>
      </c>
      <c r="W21" s="262">
        <v>2.4338476455481439</v>
      </c>
      <c r="X21" s="262">
        <v>7.6167966218874419</v>
      </c>
      <c r="Y21" s="262">
        <v>0.86114892268559351</v>
      </c>
      <c r="Z21" s="262">
        <v>0.27679786800608341</v>
      </c>
      <c r="AA21" s="262">
        <v>1.1379467906916769</v>
      </c>
      <c r="AB21" s="260">
        <v>11.013645756401129</v>
      </c>
      <c r="AC21" s="262">
        <v>2.4767081557797206</v>
      </c>
      <c r="AD21" s="262">
        <v>1.2383540778898605</v>
      </c>
      <c r="AE21" s="262">
        <v>3.7150622336695811</v>
      </c>
      <c r="AF21" s="262">
        <v>3.9656438709773734</v>
      </c>
      <c r="AG21" s="262">
        <v>1.8622164799464662</v>
      </c>
      <c r="AH21" s="262">
        <v>5.8278603509238396</v>
      </c>
      <c r="AI21" s="262">
        <v>0.20470436980216544</v>
      </c>
      <c r="AJ21" s="262">
        <v>6.5797833150695983E-2</v>
      </c>
      <c r="AK21" s="262">
        <v>0.27050220295286143</v>
      </c>
      <c r="AL21" s="260">
        <v>9.5429225845934198</v>
      </c>
      <c r="AM21" s="262">
        <v>2.476714937936892</v>
      </c>
      <c r="AN21" s="262">
        <v>1.2383574689684465</v>
      </c>
      <c r="AO21" s="262">
        <v>3.7150724069053385</v>
      </c>
      <c r="AP21" s="262">
        <v>3.9656547303997716</v>
      </c>
      <c r="AQ21" s="262">
        <v>1.8622215793946291</v>
      </c>
      <c r="AR21" s="262">
        <v>5.8278763097944006</v>
      </c>
      <c r="AS21" s="262">
        <v>0.20470493035961607</v>
      </c>
      <c r="AT21" s="262">
        <v>6.5798013329876559E-2</v>
      </c>
      <c r="AU21" s="262">
        <v>0.27050294368949263</v>
      </c>
      <c r="AV21" s="260">
        <v>9.5429487166997387</v>
      </c>
      <c r="AW21" s="262">
        <v>2.476721720094063</v>
      </c>
      <c r="AX21" s="262">
        <v>1.2383608600470319</v>
      </c>
      <c r="AY21" s="262">
        <v>3.7150825801410949</v>
      </c>
      <c r="AZ21" s="262">
        <v>3.9656655898221684</v>
      </c>
      <c r="BA21" s="262">
        <v>1.8622266788427915</v>
      </c>
      <c r="BB21" s="262">
        <v>5.8278922686649599</v>
      </c>
      <c r="BC21" s="262">
        <v>0.20470549091706663</v>
      </c>
      <c r="BD21" s="262">
        <v>6.5798193509057079E-2</v>
      </c>
      <c r="BE21" s="262">
        <v>0.27050368442612371</v>
      </c>
      <c r="BF21" s="260">
        <v>9.542974848806054</v>
      </c>
      <c r="BG21" s="262">
        <v>2.4661483370641584</v>
      </c>
      <c r="BH21" s="262">
        <v>1.2330741685320792</v>
      </c>
      <c r="BI21" s="262">
        <v>3.6992225055962376</v>
      </c>
      <c r="BJ21" s="262">
        <v>3.9487357503050702</v>
      </c>
      <c r="BK21" s="262">
        <v>1.8542766391576042</v>
      </c>
      <c r="BL21" s="262">
        <v>5.8030123894626744</v>
      </c>
      <c r="BM21" s="262">
        <v>0.20383158185161512</v>
      </c>
      <c r="BN21" s="262">
        <v>6.5517294166590551E-2</v>
      </c>
      <c r="BO21" s="262">
        <v>0.26934887601820567</v>
      </c>
      <c r="BP21" s="260">
        <v>9.5022348950589119</v>
      </c>
      <c r="BQ21" s="260">
        <v>16.382044052715624</v>
      </c>
      <c r="BR21" s="260">
        <v>8.191022026357814</v>
      </c>
      <c r="BS21" s="260">
        <v>24.573066079073442</v>
      </c>
      <c r="BT21" s="260">
        <v>27.230603337647743</v>
      </c>
      <c r="BU21" s="260">
        <v>12.787149032526649</v>
      </c>
      <c r="BV21" s="260">
        <v>40.017752370174392</v>
      </c>
      <c r="BW21" s="260">
        <v>3.2398736463513971</v>
      </c>
      <c r="BX21" s="260">
        <v>1.0413879577558056</v>
      </c>
      <c r="BY21" s="260">
        <v>4.2812616041072031</v>
      </c>
      <c r="BZ21" s="260">
        <v>68.872080053355035</v>
      </c>
      <c r="CA21" s="260">
        <f>[1]aluerahoitus_yhteensä!D21/1000000</f>
        <v>25.250290360250226</v>
      </c>
      <c r="CB21" s="260">
        <f>[1]aluerahoitus_yhteensä!G21/1000000</f>
        <v>42.307814147617925</v>
      </c>
      <c r="CC21" s="260">
        <f>[1]aluerahoitus_yhteensä!J21/1000000</f>
        <v>4.2812633928571424</v>
      </c>
      <c r="CD21" s="260">
        <f t="shared" si="0"/>
        <v>71.839367900725293</v>
      </c>
    </row>
    <row r="22" spans="1:82" x14ac:dyDescent="0.2">
      <c r="A22" s="261" t="s">
        <v>102</v>
      </c>
      <c r="B22" s="262">
        <v>0.98677430629504248</v>
      </c>
      <c r="C22" s="262">
        <v>0.49338715314752135</v>
      </c>
      <c r="D22" s="262">
        <v>1.4801614594425638</v>
      </c>
      <c r="E22" s="262">
        <v>0.91720120715940889</v>
      </c>
      <c r="F22" s="262">
        <v>0.43070618319801324</v>
      </c>
      <c r="G22" s="262">
        <v>1.3479073903574221</v>
      </c>
      <c r="H22" s="260">
        <v>2.828068849799986</v>
      </c>
      <c r="I22" s="262">
        <v>1.7615920147280009</v>
      </c>
      <c r="J22" s="262">
        <v>0.88079600736400065</v>
      </c>
      <c r="K22" s="262">
        <v>2.6423880220920015</v>
      </c>
      <c r="L22" s="262">
        <v>0.91886697645971682</v>
      </c>
      <c r="M22" s="262">
        <v>0.43148840756909324</v>
      </c>
      <c r="N22" s="262">
        <v>1.3503553840288101</v>
      </c>
      <c r="O22" s="262">
        <v>6.8934406463345708</v>
      </c>
      <c r="P22" s="262">
        <v>2.215748779178969</v>
      </c>
      <c r="Q22" s="262">
        <v>9.1091894255135397</v>
      </c>
      <c r="R22" s="260">
        <v>13.10193283163435</v>
      </c>
      <c r="S22" s="262">
        <v>1.4744337074887848</v>
      </c>
      <c r="T22" s="262">
        <v>0.73721685374439216</v>
      </c>
      <c r="U22" s="262">
        <v>2.2116505612331769</v>
      </c>
      <c r="V22" s="262">
        <v>1.5343949775558896</v>
      </c>
      <c r="W22" s="262">
        <v>0.72053258106796059</v>
      </c>
      <c r="X22" s="262">
        <v>2.2549275586238502</v>
      </c>
      <c r="Y22" s="262">
        <v>3.8034093587928717</v>
      </c>
      <c r="Z22" s="262">
        <v>1.2225244367548522</v>
      </c>
      <c r="AA22" s="262">
        <v>5.0259337955477239</v>
      </c>
      <c r="AB22" s="260">
        <v>4.4665781198570276</v>
      </c>
      <c r="AC22" s="262">
        <v>1.6125570391353912</v>
      </c>
      <c r="AD22" s="262">
        <v>0.80627851956769536</v>
      </c>
      <c r="AE22" s="262">
        <v>2.4188355587030865</v>
      </c>
      <c r="AF22" s="262">
        <v>1.1740158095672977</v>
      </c>
      <c r="AG22" s="262">
        <v>0.55130305681107084</v>
      </c>
      <c r="AH22" s="262">
        <v>1.7253188663783685</v>
      </c>
      <c r="AI22" s="262">
        <v>0.90411135098825568</v>
      </c>
      <c r="AJ22" s="262">
        <v>0.29060721996051098</v>
      </c>
      <c r="AK22" s="262">
        <v>1.1947185709487667</v>
      </c>
      <c r="AL22" s="260">
        <v>4.1441544250814548</v>
      </c>
      <c r="AM22" s="262">
        <v>1.612561454922234</v>
      </c>
      <c r="AN22" s="262">
        <v>0.80628072746111679</v>
      </c>
      <c r="AO22" s="262">
        <v>2.4188421823833508</v>
      </c>
      <c r="AP22" s="262">
        <v>1.1740190244635396</v>
      </c>
      <c r="AQ22" s="262">
        <v>0.55130456648590753</v>
      </c>
      <c r="AR22" s="262">
        <v>1.7253235909494471</v>
      </c>
      <c r="AS22" s="262">
        <v>0.9041138267847153</v>
      </c>
      <c r="AT22" s="262">
        <v>0.29060801575222994</v>
      </c>
      <c r="AU22" s="262">
        <v>1.1947218425369452</v>
      </c>
      <c r="AV22" s="260">
        <v>4.1441657733327979</v>
      </c>
      <c r="AW22" s="262">
        <v>1.6125658707090766</v>
      </c>
      <c r="AX22" s="262">
        <v>0.80628293535453799</v>
      </c>
      <c r="AY22" s="262">
        <v>2.4188488060636146</v>
      </c>
      <c r="AZ22" s="262">
        <v>1.1740222393597812</v>
      </c>
      <c r="BA22" s="262">
        <v>0.55130607616074401</v>
      </c>
      <c r="BB22" s="262">
        <v>1.7253283155205252</v>
      </c>
      <c r="BC22" s="262">
        <v>0.90411630258117448</v>
      </c>
      <c r="BD22" s="262">
        <v>0.29060881154394891</v>
      </c>
      <c r="BE22" s="262">
        <v>1.1947251141251234</v>
      </c>
      <c r="BF22" s="260">
        <v>4.1441771215841401</v>
      </c>
      <c r="BG22" s="262">
        <v>1.605681659021656</v>
      </c>
      <c r="BH22" s="262">
        <v>0.8028408295108278</v>
      </c>
      <c r="BI22" s="262">
        <v>2.4085224885324839</v>
      </c>
      <c r="BJ22" s="262">
        <v>1.1690102161188713</v>
      </c>
      <c r="BK22" s="262">
        <v>0.5489524930905636</v>
      </c>
      <c r="BL22" s="262">
        <v>1.7179627092094349</v>
      </c>
      <c r="BM22" s="262">
        <v>0.90025653590120636</v>
      </c>
      <c r="BN22" s="262">
        <v>0.28936817225395928</v>
      </c>
      <c r="BO22" s="262">
        <v>1.1896247081551656</v>
      </c>
      <c r="BP22" s="260">
        <v>4.1264851977419186</v>
      </c>
      <c r="BQ22" s="260">
        <v>10.666166052300186</v>
      </c>
      <c r="BR22" s="260">
        <v>5.3330830261500921</v>
      </c>
      <c r="BS22" s="260">
        <v>15.999249078450278</v>
      </c>
      <c r="BT22" s="260">
        <v>8.0615304506845042</v>
      </c>
      <c r="BU22" s="260">
        <v>3.7855933643833533</v>
      </c>
      <c r="BV22" s="260">
        <v>11.847123815067857</v>
      </c>
      <c r="BW22" s="260">
        <v>14.309448021382796</v>
      </c>
      <c r="BX22" s="260">
        <v>4.5994654354444711</v>
      </c>
      <c r="BY22" s="260">
        <v>18.908913456827264</v>
      </c>
      <c r="BZ22" s="260">
        <v>46.755286350345401</v>
      </c>
      <c r="CA22" s="260">
        <f>[1]aluerahoitus_yhteensä!D22/1000000</f>
        <v>16.44018224981993</v>
      </c>
      <c r="CB22" s="260">
        <f>[1]aluerahoitus_yhteensä!G22/1000000</f>
        <v>12.525089063354734</v>
      </c>
      <c r="CC22" s="260">
        <f>[1]aluerahoitus_yhteensä!J22/1000000</f>
        <v>18.908921357142859</v>
      </c>
      <c r="CD22" s="260">
        <f t="shared" si="0"/>
        <v>47.874192670317527</v>
      </c>
    </row>
    <row r="23" spans="1:82" x14ac:dyDescent="0.2">
      <c r="A23" s="261" t="s">
        <v>103</v>
      </c>
      <c r="B23" s="262">
        <v>2.0449786148274924</v>
      </c>
      <c r="C23" s="262">
        <v>1.0224893074137467</v>
      </c>
      <c r="D23" s="262">
        <v>3.0674679222412391</v>
      </c>
      <c r="E23" s="262">
        <v>1.5636756356156039</v>
      </c>
      <c r="F23" s="262">
        <v>0.73428246661549923</v>
      </c>
      <c r="G23" s="262">
        <v>2.2979581022311031</v>
      </c>
      <c r="H23" s="260">
        <v>5.3654260244723417</v>
      </c>
      <c r="I23" s="262">
        <v>3.6507010520929875</v>
      </c>
      <c r="J23" s="262">
        <v>1.8253505260464937</v>
      </c>
      <c r="K23" s="262">
        <v>5.4760515781394812</v>
      </c>
      <c r="L23" s="262">
        <v>1.5665154954512825</v>
      </c>
      <c r="M23" s="262">
        <v>0.73561602917635804</v>
      </c>
      <c r="N23" s="262">
        <v>2.3021315246276406</v>
      </c>
      <c r="O23" s="262">
        <v>9.7406631085208648</v>
      </c>
      <c r="P23" s="262">
        <v>3.1309274277388504</v>
      </c>
      <c r="Q23" s="262">
        <v>12.871590536259715</v>
      </c>
      <c r="R23" s="260">
        <v>20.649773639026836</v>
      </c>
      <c r="S23" s="262">
        <v>3.0555978014022669</v>
      </c>
      <c r="T23" s="262">
        <v>1.5277989007011339</v>
      </c>
      <c r="U23" s="262">
        <v>4.5833967021034008</v>
      </c>
      <c r="V23" s="262">
        <v>2.6158884474713728</v>
      </c>
      <c r="W23" s="262">
        <v>1.228388310971094</v>
      </c>
      <c r="X23" s="262">
        <v>3.8442767584424669</v>
      </c>
      <c r="Y23" s="262">
        <v>5.3743451388815551</v>
      </c>
      <c r="Z23" s="262">
        <v>1.7274680803547851</v>
      </c>
      <c r="AA23" s="262">
        <v>7.1018132192363401</v>
      </c>
      <c r="AB23" s="260">
        <v>8.4276734605458685</v>
      </c>
      <c r="AC23" s="262">
        <v>3.3418428501678368</v>
      </c>
      <c r="AD23" s="262">
        <v>1.6709214250839186</v>
      </c>
      <c r="AE23" s="262">
        <v>5.0127642752517554</v>
      </c>
      <c r="AF23" s="262">
        <v>2.0015018546839465</v>
      </c>
      <c r="AG23" s="262">
        <v>0.93988009506190195</v>
      </c>
      <c r="AH23" s="262">
        <v>2.9413819497458484</v>
      </c>
      <c r="AI23" s="262">
        <v>1.2775396981547951</v>
      </c>
      <c r="AJ23" s="262">
        <v>0.41063776012118391</v>
      </c>
      <c r="AK23" s="262">
        <v>1.688177458275979</v>
      </c>
      <c r="AL23" s="260">
        <v>7.9541462249976043</v>
      </c>
      <c r="AM23" s="262">
        <v>3.3418520013887427</v>
      </c>
      <c r="AN23" s="262">
        <v>1.6709260006943714</v>
      </c>
      <c r="AO23" s="262">
        <v>5.0127780020831141</v>
      </c>
      <c r="AP23" s="262">
        <v>2.0015073355477804</v>
      </c>
      <c r="AQ23" s="262">
        <v>0.93988266880661708</v>
      </c>
      <c r="AR23" s="262">
        <v>2.9413900043543975</v>
      </c>
      <c r="AS23" s="262">
        <v>1.2775431965383273</v>
      </c>
      <c r="AT23" s="262">
        <v>0.41063888460160514</v>
      </c>
      <c r="AU23" s="262">
        <v>1.6881820811399324</v>
      </c>
      <c r="AV23" s="260">
        <v>7.9541680064375111</v>
      </c>
      <c r="AW23" s="262">
        <v>3.3418611526096478</v>
      </c>
      <c r="AX23" s="262">
        <v>1.6709305763048241</v>
      </c>
      <c r="AY23" s="262">
        <v>5.0127917289144719</v>
      </c>
      <c r="AZ23" s="262">
        <v>2.0015128164116138</v>
      </c>
      <c r="BA23" s="262">
        <v>0.93988524255133221</v>
      </c>
      <c r="BB23" s="262">
        <v>2.941398058962946</v>
      </c>
      <c r="BC23" s="262">
        <v>1.277546694921859</v>
      </c>
      <c r="BD23" s="262">
        <v>0.41064000908202614</v>
      </c>
      <c r="BE23" s="262">
        <v>1.6881867040038852</v>
      </c>
      <c r="BF23" s="260">
        <v>7.9541897878774179</v>
      </c>
      <c r="BG23" s="262">
        <v>3.3275943992184112</v>
      </c>
      <c r="BH23" s="262">
        <v>1.6637971996092058</v>
      </c>
      <c r="BI23" s="262">
        <v>4.991391598827617</v>
      </c>
      <c r="BJ23" s="262">
        <v>1.9929681496953302</v>
      </c>
      <c r="BK23" s="262">
        <v>0.93587277454048401</v>
      </c>
      <c r="BL23" s="262">
        <v>2.9288409242358142</v>
      </c>
      <c r="BM23" s="262">
        <v>1.2720927149957311</v>
      </c>
      <c r="BN23" s="262">
        <v>0.40888694410577053</v>
      </c>
      <c r="BO23" s="262">
        <v>1.6809796591015016</v>
      </c>
      <c r="BP23" s="260">
        <v>7.9202325230634312</v>
      </c>
      <c r="BQ23" s="260">
        <v>22.104427871707387</v>
      </c>
      <c r="BR23" s="260">
        <v>11.052213935853693</v>
      </c>
      <c r="BS23" s="260">
        <v>33.15664180756108</v>
      </c>
      <c r="BT23" s="260">
        <v>13.743569734876928</v>
      </c>
      <c r="BU23" s="260">
        <v>6.4538075877232863</v>
      </c>
      <c r="BV23" s="260">
        <v>20.197377322600218</v>
      </c>
      <c r="BW23" s="260">
        <v>20.219730552013136</v>
      </c>
      <c r="BX23" s="260">
        <v>6.4991991060042213</v>
      </c>
      <c r="BY23" s="260">
        <v>26.718929658017355</v>
      </c>
      <c r="BZ23" s="260">
        <v>80.07294878817865</v>
      </c>
      <c r="CA23" s="260">
        <f>[1]aluerahoitus_yhteensä!D23/1000000</f>
        <v>34.070426145343987</v>
      </c>
      <c r="CB23" s="260">
        <f>[1]aluerahoitus_yhteensä!G23/1000000</f>
        <v>21.353195405116132</v>
      </c>
      <c r="CC23" s="260">
        <f>[1]aluerahoitus_yhteensä!J23/1000000</f>
        <v>26.718940821428571</v>
      </c>
      <c r="CD23" s="260">
        <f t="shared" si="0"/>
        <v>82.142562371888687</v>
      </c>
    </row>
    <row r="24" spans="1:82" s="242" customFormat="1" x14ac:dyDescent="0.2">
      <c r="A24" s="267" t="s">
        <v>104</v>
      </c>
      <c r="B24" s="260">
        <v>10.064560944596819</v>
      </c>
      <c r="C24" s="260">
        <v>5.0322804722984102</v>
      </c>
      <c r="D24" s="260">
        <v>15.096841416895227</v>
      </c>
      <c r="E24" s="260">
        <v>8.8389513566916253</v>
      </c>
      <c r="F24" s="260">
        <v>4.1506606975626221</v>
      </c>
      <c r="G24" s="260">
        <v>12.989612054254248</v>
      </c>
      <c r="H24" s="260">
        <v>28.086453471149476</v>
      </c>
      <c r="I24" s="260">
        <v>17.96727993284814</v>
      </c>
      <c r="J24" s="260">
        <v>8.9836399664240716</v>
      </c>
      <c r="K24" s="260">
        <v>26.950919899272215</v>
      </c>
      <c r="L24" s="260">
        <v>8.8550041635370214</v>
      </c>
      <c r="M24" s="260">
        <v>4.1581988943203516</v>
      </c>
      <c r="N24" s="260">
        <v>13.013203057857371</v>
      </c>
      <c r="O24" s="260">
        <v>50.273584177227001</v>
      </c>
      <c r="P24" s="260">
        <v>16.159366342680109</v>
      </c>
      <c r="Q24" s="260">
        <v>66.432950519907109</v>
      </c>
      <c r="R24" s="260">
        <v>106.3970734770367</v>
      </c>
      <c r="S24" s="260">
        <v>15.038421463875991</v>
      </c>
      <c r="T24" s="260">
        <v>7.5192107319379975</v>
      </c>
      <c r="U24" s="260">
        <v>22.557632195813991</v>
      </c>
      <c r="V24" s="260">
        <v>14.786769209093837</v>
      </c>
      <c r="W24" s="260">
        <v>6.9436808251652078</v>
      </c>
      <c r="X24" s="260">
        <v>21.730450034259043</v>
      </c>
      <c r="Y24" s="260">
        <v>27.738110817186552</v>
      </c>
      <c r="Z24" s="260">
        <v>8.9158213340956785</v>
      </c>
      <c r="AA24" s="260">
        <v>36.653932151282227</v>
      </c>
      <c r="AB24" s="260">
        <v>80.94201438135525</v>
      </c>
      <c r="AC24" s="260">
        <v>16.447204283168794</v>
      </c>
      <c r="AD24" s="260">
        <v>8.2236021415844007</v>
      </c>
      <c r="AE24" s="260">
        <v>24.670806424753195</v>
      </c>
      <c r="AF24" s="260">
        <v>11.313841010840225</v>
      </c>
      <c r="AG24" s="260">
        <v>5.3128374275041068</v>
      </c>
      <c r="AH24" s="260">
        <v>16.626678438344332</v>
      </c>
      <c r="AI24" s="260">
        <v>6.5936475617097035</v>
      </c>
      <c r="AJ24" s="260">
        <v>2.1193867162638331</v>
      </c>
      <c r="AK24" s="260">
        <v>8.7130342779735361</v>
      </c>
      <c r="AL24" s="260">
        <v>50.010519141071057</v>
      </c>
      <c r="AM24" s="260">
        <v>16.447249321791624</v>
      </c>
      <c r="AN24" s="260">
        <v>8.2236246608958155</v>
      </c>
      <c r="AO24" s="260">
        <v>24.670873982687436</v>
      </c>
      <c r="AP24" s="260">
        <v>11.313871992386344</v>
      </c>
      <c r="AQ24" s="260">
        <v>5.3128519760484627</v>
      </c>
      <c r="AR24" s="260">
        <v>16.626723968434806</v>
      </c>
      <c r="AS24" s="260">
        <v>6.5936656175932749</v>
      </c>
      <c r="AT24" s="260">
        <v>2.1193925199406953</v>
      </c>
      <c r="AU24" s="260">
        <v>8.7130581375339702</v>
      </c>
      <c r="AV24" s="260">
        <v>50.010656088656212</v>
      </c>
      <c r="AW24" s="260">
        <v>16.44729436041445</v>
      </c>
      <c r="AX24" s="260">
        <v>8.2236471802072266</v>
      </c>
      <c r="AY24" s="260">
        <v>24.670941540621676</v>
      </c>
      <c r="AZ24" s="260">
        <v>11.313902973932461</v>
      </c>
      <c r="BA24" s="260">
        <v>5.3128665245928168</v>
      </c>
      <c r="BB24" s="260">
        <v>16.626769498525277</v>
      </c>
      <c r="BC24" s="260">
        <v>6.5936836734768427</v>
      </c>
      <c r="BD24" s="260">
        <v>2.1193983236175562</v>
      </c>
      <c r="BE24" s="260">
        <v>8.7130819970943989</v>
      </c>
      <c r="BF24" s="260">
        <v>50.010793036241353</v>
      </c>
      <c r="BG24" s="260">
        <v>16.377079147430546</v>
      </c>
      <c r="BH24" s="260">
        <v>8.1885395737152766</v>
      </c>
      <c r="BI24" s="260">
        <v>24.565618721145825</v>
      </c>
      <c r="BJ24" s="260">
        <v>11.265602743536764</v>
      </c>
      <c r="BK24" s="260">
        <v>5.2901853439436053</v>
      </c>
      <c r="BL24" s="260">
        <v>16.555788087480369</v>
      </c>
      <c r="BM24" s="260">
        <v>6.5655345509928464</v>
      </c>
      <c r="BN24" s="260">
        <v>2.1103503913905568</v>
      </c>
      <c r="BO24" s="260">
        <v>8.6758849423834032</v>
      </c>
      <c r="BP24" s="260">
        <v>49.797291751009595</v>
      </c>
      <c r="BQ24" s="260">
        <v>108.78908945412635</v>
      </c>
      <c r="BR24" s="260">
        <v>54.394544727063192</v>
      </c>
      <c r="BS24" s="260">
        <v>163.18363418118957</v>
      </c>
      <c r="BT24" s="260">
        <v>77.687943450018281</v>
      </c>
      <c r="BU24" s="260">
        <v>36.481281689137177</v>
      </c>
      <c r="BV24" s="260">
        <v>114.16922513915544</v>
      </c>
      <c r="BW24" s="260">
        <v>104.35822639818622</v>
      </c>
      <c r="BX24" s="260">
        <v>33.543715627988426</v>
      </c>
      <c r="BY24" s="260">
        <v>137.90194202617462</v>
      </c>
      <c r="BZ24" s="260">
        <v>415.25480134651968</v>
      </c>
      <c r="CA24" s="260">
        <f>[1]aluerahoitus_yhteensä!D24/1000000</f>
        <v>167.68091258358984</v>
      </c>
      <c r="CB24" s="260">
        <f>[1]aluerahoitus_yhteensä!G24/1000000</f>
        <v>120.7026899932783</v>
      </c>
      <c r="CC24" s="260">
        <f>[1]aluerahoitus_yhteensä!J24/1000000</f>
        <v>137.90199964285713</v>
      </c>
      <c r="CD24" s="260">
        <f t="shared" si="0"/>
        <v>426.28560221972532</v>
      </c>
    </row>
    <row r="25" spans="1:82" x14ac:dyDescent="0.2">
      <c r="A25" s="261" t="s">
        <v>14</v>
      </c>
      <c r="B25" s="262">
        <v>1.8248303788026283</v>
      </c>
      <c r="C25" s="262">
        <v>0.91241518940131439</v>
      </c>
      <c r="D25" s="262">
        <v>2.7372455682039427</v>
      </c>
      <c r="E25" s="262">
        <v>2.1824683092506199</v>
      </c>
      <c r="F25" s="262">
        <v>1.0248597451579498</v>
      </c>
      <c r="G25" s="262">
        <v>3.2073280544085696</v>
      </c>
      <c r="H25" s="260">
        <v>5.9445736226125128</v>
      </c>
      <c r="I25" s="262">
        <v>3.2576918582339189</v>
      </c>
      <c r="J25" s="262">
        <v>1.6288459291169595</v>
      </c>
      <c r="K25" s="262">
        <v>4.8865377873508784</v>
      </c>
      <c r="L25" s="262">
        <v>2.1864319855738379</v>
      </c>
      <c r="M25" s="262">
        <v>1.0267210378462712</v>
      </c>
      <c r="N25" s="262">
        <v>3.2131530234201091</v>
      </c>
      <c r="O25" s="262">
        <v>0</v>
      </c>
      <c r="P25" s="262">
        <v>0</v>
      </c>
      <c r="Q25" s="262">
        <v>0</v>
      </c>
      <c r="R25" s="260">
        <v>8.0996908107709871</v>
      </c>
      <c r="S25" s="262">
        <v>2.7266533023729176</v>
      </c>
      <c r="T25" s="262">
        <v>1.3633266511864592</v>
      </c>
      <c r="U25" s="262">
        <v>4.0899799535593768</v>
      </c>
      <c r="V25" s="262">
        <v>3.6510728357633204</v>
      </c>
      <c r="W25" s="262">
        <v>1.7144978786427516</v>
      </c>
      <c r="X25" s="262">
        <v>5.365570714406072</v>
      </c>
      <c r="Y25" s="262">
        <v>0</v>
      </c>
      <c r="Z25" s="262">
        <v>0</v>
      </c>
      <c r="AA25" s="262">
        <v>0</v>
      </c>
      <c r="AB25" s="260">
        <v>9.4555506679654489</v>
      </c>
      <c r="AC25" s="262">
        <v>2.9820831914592221</v>
      </c>
      <c r="AD25" s="262">
        <v>1.4910415957296115</v>
      </c>
      <c r="AE25" s="262">
        <v>4.4731247871888336</v>
      </c>
      <c r="AF25" s="262">
        <v>2.7935553060109743</v>
      </c>
      <c r="AG25" s="262">
        <v>1.3118184329581251</v>
      </c>
      <c r="AH25" s="262">
        <v>4.1053737389690994</v>
      </c>
      <c r="AI25" s="262">
        <v>0</v>
      </c>
      <c r="AJ25" s="262">
        <v>0</v>
      </c>
      <c r="AK25" s="262">
        <v>0</v>
      </c>
      <c r="AL25" s="260">
        <v>8.578498526157933</v>
      </c>
      <c r="AM25" s="262">
        <v>2.9820913575230579</v>
      </c>
      <c r="AN25" s="262">
        <v>1.4910456787615294</v>
      </c>
      <c r="AO25" s="262">
        <v>4.4731370362845873</v>
      </c>
      <c r="AP25" s="262">
        <v>2.7935629558146493</v>
      </c>
      <c r="AQ25" s="262">
        <v>1.3118220252097084</v>
      </c>
      <c r="AR25" s="262">
        <v>4.1053849810243577</v>
      </c>
      <c r="AS25" s="262">
        <v>0</v>
      </c>
      <c r="AT25" s="262">
        <v>0</v>
      </c>
      <c r="AU25" s="262">
        <v>0</v>
      </c>
      <c r="AV25" s="260">
        <v>8.5785220173089449</v>
      </c>
      <c r="AW25" s="262">
        <v>2.9820995235868937</v>
      </c>
      <c r="AX25" s="262">
        <v>1.4910497617934473</v>
      </c>
      <c r="AY25" s="262">
        <v>4.473149285380341</v>
      </c>
      <c r="AZ25" s="262">
        <v>2.7935706056183243</v>
      </c>
      <c r="BA25" s="262">
        <v>1.3118256174612908</v>
      </c>
      <c r="BB25" s="262">
        <v>4.105396223079615</v>
      </c>
      <c r="BC25" s="262">
        <v>0</v>
      </c>
      <c r="BD25" s="262">
        <v>0</v>
      </c>
      <c r="BE25" s="262">
        <v>0</v>
      </c>
      <c r="BF25" s="260">
        <v>8.5785455084599569</v>
      </c>
      <c r="BG25" s="262">
        <v>2.9693686300673008</v>
      </c>
      <c r="BH25" s="262">
        <v>1.4846843150336504</v>
      </c>
      <c r="BI25" s="262">
        <v>4.4540529451009512</v>
      </c>
      <c r="BJ25" s="262">
        <v>2.7816445616891077</v>
      </c>
      <c r="BK25" s="262">
        <v>1.3062252972439135</v>
      </c>
      <c r="BL25" s="262">
        <v>4.0878698589330211</v>
      </c>
      <c r="BM25" s="262">
        <v>0</v>
      </c>
      <c r="BN25" s="262">
        <v>0</v>
      </c>
      <c r="BO25" s="262">
        <v>0</v>
      </c>
      <c r="BP25" s="260">
        <v>8.5419228040339732</v>
      </c>
      <c r="BQ25" s="260">
        <v>19.724818242045938</v>
      </c>
      <c r="BR25" s="260">
        <v>9.8624091210229707</v>
      </c>
      <c r="BS25" s="260">
        <v>29.587227363068909</v>
      </c>
      <c r="BT25" s="260">
        <v>19.182306559720836</v>
      </c>
      <c r="BU25" s="260">
        <v>9.0077700345200107</v>
      </c>
      <c r="BV25" s="260">
        <v>28.190076594240846</v>
      </c>
      <c r="BW25" s="260">
        <v>0</v>
      </c>
      <c r="BX25" s="260">
        <v>0</v>
      </c>
      <c r="BY25" s="260">
        <v>0</v>
      </c>
      <c r="BZ25" s="260">
        <v>57.777303957309755</v>
      </c>
      <c r="CA25" s="260">
        <f>[1]aluerahoitus_yhteensä!D25/1000000</f>
        <v>30.402640007078858</v>
      </c>
      <c r="CB25" s="260">
        <f>[1]aluerahoitus_yhteensä!G25/1000000</f>
        <v>29.803286059742753</v>
      </c>
      <c r="CC25" s="260">
        <f>[1]aluerahoitus_yhteensä!J25/1000000</f>
        <v>0</v>
      </c>
      <c r="CD25" s="260">
        <f t="shared" si="0"/>
        <v>60.205926066821611</v>
      </c>
    </row>
    <row r="26" spans="1:82" x14ac:dyDescent="0.2">
      <c r="A26" s="261" t="s">
        <v>105</v>
      </c>
      <c r="B26" s="262">
        <v>1.7303204915164954</v>
      </c>
      <c r="C26" s="262">
        <v>0.8651602457582479</v>
      </c>
      <c r="D26" s="262">
        <v>2.5954807372747433</v>
      </c>
      <c r="E26" s="262">
        <v>1.2705354665149893</v>
      </c>
      <c r="F26" s="262">
        <v>0.59662751981667461</v>
      </c>
      <c r="G26" s="262">
        <v>1.8671629863316639</v>
      </c>
      <c r="H26" s="260">
        <v>4.4626437236064067</v>
      </c>
      <c r="I26" s="262">
        <v>3.0889725657938945</v>
      </c>
      <c r="J26" s="262">
        <v>1.5444862828969477</v>
      </c>
      <c r="K26" s="262">
        <v>4.6334588486908421</v>
      </c>
      <c r="L26" s="262">
        <v>1.2728429416453673</v>
      </c>
      <c r="M26" s="262">
        <v>0.59771108119717864</v>
      </c>
      <c r="N26" s="262">
        <v>1.8705540228425459</v>
      </c>
      <c r="O26" s="262">
        <v>0</v>
      </c>
      <c r="P26" s="262">
        <v>0</v>
      </c>
      <c r="Q26" s="262">
        <v>0</v>
      </c>
      <c r="R26" s="260">
        <v>6.504012871533388</v>
      </c>
      <c r="S26" s="262">
        <v>2.5854370560472093</v>
      </c>
      <c r="T26" s="262">
        <v>1.2927185280236051</v>
      </c>
      <c r="U26" s="262">
        <v>3.8781555840708144</v>
      </c>
      <c r="V26" s="262">
        <v>2.1254913571961818</v>
      </c>
      <c r="W26" s="262">
        <v>0.99810400583928161</v>
      </c>
      <c r="X26" s="262">
        <v>3.1235953630354634</v>
      </c>
      <c r="Y26" s="262">
        <v>0</v>
      </c>
      <c r="Z26" s="262">
        <v>0</v>
      </c>
      <c r="AA26" s="262">
        <v>0</v>
      </c>
      <c r="AB26" s="260">
        <v>7.0017509471062773</v>
      </c>
      <c r="AC26" s="262">
        <v>2.8276379621510541</v>
      </c>
      <c r="AD26" s="262">
        <v>1.4138189810755275</v>
      </c>
      <c r="AE26" s="262">
        <v>4.2414569432265816</v>
      </c>
      <c r="AF26" s="262">
        <v>1.6262829929369196</v>
      </c>
      <c r="AG26" s="262">
        <v>0.7636820372771882</v>
      </c>
      <c r="AH26" s="262">
        <v>2.3899650302141078</v>
      </c>
      <c r="AI26" s="262">
        <v>0</v>
      </c>
      <c r="AJ26" s="262">
        <v>0</v>
      </c>
      <c r="AK26" s="262">
        <v>0</v>
      </c>
      <c r="AL26" s="260">
        <v>6.6314219734406894</v>
      </c>
      <c r="AM26" s="262">
        <v>2.8276457052858435</v>
      </c>
      <c r="AN26" s="262">
        <v>1.4138228526429222</v>
      </c>
      <c r="AO26" s="262">
        <v>4.2414685579287656</v>
      </c>
      <c r="AP26" s="262">
        <v>1.6262874463105794</v>
      </c>
      <c r="AQ26" s="262">
        <v>0.7636841285254421</v>
      </c>
      <c r="AR26" s="262">
        <v>2.3899715748360215</v>
      </c>
      <c r="AS26" s="262">
        <v>0</v>
      </c>
      <c r="AT26" s="262">
        <v>0</v>
      </c>
      <c r="AU26" s="262">
        <v>0</v>
      </c>
      <c r="AV26" s="260">
        <v>6.6314401327647872</v>
      </c>
      <c r="AW26" s="262">
        <v>2.8276534484206319</v>
      </c>
      <c r="AX26" s="262">
        <v>1.413826724210316</v>
      </c>
      <c r="AY26" s="262">
        <v>4.2414801726309479</v>
      </c>
      <c r="AZ26" s="262">
        <v>1.6262918996842386</v>
      </c>
      <c r="BA26" s="262">
        <v>0.76368621977369577</v>
      </c>
      <c r="BB26" s="262">
        <v>2.3899781194579344</v>
      </c>
      <c r="BC26" s="262">
        <v>0</v>
      </c>
      <c r="BD26" s="262">
        <v>0</v>
      </c>
      <c r="BE26" s="262">
        <v>0</v>
      </c>
      <c r="BF26" s="260">
        <v>6.6314582920888823</v>
      </c>
      <c r="BG26" s="262">
        <v>2.8155819012849905</v>
      </c>
      <c r="BH26" s="262">
        <v>1.4077909506424957</v>
      </c>
      <c r="BI26" s="262">
        <v>4.2233728519274862</v>
      </c>
      <c r="BJ26" s="262">
        <v>1.6193490901492458</v>
      </c>
      <c r="BK26" s="262">
        <v>0.76042596374621563</v>
      </c>
      <c r="BL26" s="262">
        <v>2.3797750538954614</v>
      </c>
      <c r="BM26" s="262">
        <v>0</v>
      </c>
      <c r="BN26" s="262">
        <v>0</v>
      </c>
      <c r="BO26" s="262">
        <v>0</v>
      </c>
      <c r="BP26" s="260">
        <v>6.6031479058229472</v>
      </c>
      <c r="BQ26" s="260">
        <v>18.703249130500119</v>
      </c>
      <c r="BR26" s="260">
        <v>9.3516245652500629</v>
      </c>
      <c r="BS26" s="260">
        <v>28.054873695750182</v>
      </c>
      <c r="BT26" s="260">
        <v>11.167081194437522</v>
      </c>
      <c r="BU26" s="260">
        <v>5.2439209561756766</v>
      </c>
      <c r="BV26" s="260">
        <v>16.4110021506132</v>
      </c>
      <c r="BW26" s="260">
        <v>0</v>
      </c>
      <c r="BX26" s="260">
        <v>0</v>
      </c>
      <c r="BY26" s="260">
        <v>0</v>
      </c>
      <c r="BZ26" s="260">
        <v>44.465875846363382</v>
      </c>
      <c r="CA26" s="260">
        <f>[1]aluerahoitus_yhteensä!D26/1000000</f>
        <v>28.828055260108975</v>
      </c>
      <c r="CB26" s="260">
        <f>[1]aluerahoitus_yhteensä!G26/1000000</f>
        <v>17.350140571157613</v>
      </c>
      <c r="CC26" s="260">
        <f>[1]aluerahoitus_yhteensä!J26/1000000</f>
        <v>0</v>
      </c>
      <c r="CD26" s="260">
        <f t="shared" si="0"/>
        <v>46.178195831266592</v>
      </c>
    </row>
    <row r="27" spans="1:82" x14ac:dyDescent="0.2">
      <c r="A27" s="261" t="s">
        <v>106</v>
      </c>
      <c r="B27" s="262">
        <v>1.087908135704688</v>
      </c>
      <c r="C27" s="262">
        <v>0.54395406785234424</v>
      </c>
      <c r="D27" s="262">
        <v>1.6318622035570323</v>
      </c>
      <c r="E27" s="262">
        <v>1.0205279796950486</v>
      </c>
      <c r="F27" s="262">
        <v>0.47922713963986419</v>
      </c>
      <c r="G27" s="262">
        <v>1.4997551193349128</v>
      </c>
      <c r="H27" s="260">
        <v>3.1316173228919451</v>
      </c>
      <c r="I27" s="262">
        <v>1.9421363855839919</v>
      </c>
      <c r="J27" s="262">
        <v>0.97106819279199597</v>
      </c>
      <c r="K27" s="262">
        <v>2.9132045783759879</v>
      </c>
      <c r="L27" s="262">
        <v>1.0223814052743128</v>
      </c>
      <c r="M27" s="262">
        <v>0.48009748504592697</v>
      </c>
      <c r="N27" s="262">
        <v>1.5024788903202397</v>
      </c>
      <c r="O27" s="262">
        <v>9.323070384385483</v>
      </c>
      <c r="P27" s="262">
        <v>2.9967011949810463</v>
      </c>
      <c r="Q27" s="262">
        <v>12.319771579366529</v>
      </c>
      <c r="R27" s="260">
        <v>16.735455048062757</v>
      </c>
      <c r="S27" s="262">
        <v>1.6255474181901424</v>
      </c>
      <c r="T27" s="262">
        <v>0.8127737090950713</v>
      </c>
      <c r="U27" s="262">
        <v>2.4383211272852137</v>
      </c>
      <c r="V27" s="262">
        <v>1.7072513580187538</v>
      </c>
      <c r="W27" s="262">
        <v>0.80170376305877045</v>
      </c>
      <c r="X27" s="262">
        <v>2.5089551210775243</v>
      </c>
      <c r="Y27" s="262">
        <v>5.143941171309157</v>
      </c>
      <c r="Z27" s="262">
        <v>1.6534096622065135</v>
      </c>
      <c r="AA27" s="262">
        <v>6.7973508335156705</v>
      </c>
      <c r="AB27" s="260">
        <v>4.9472762483627379</v>
      </c>
      <c r="AC27" s="262">
        <v>1.7778269164202585</v>
      </c>
      <c r="AD27" s="262">
        <v>0.88891345821012946</v>
      </c>
      <c r="AE27" s="262">
        <v>2.6667403746303879</v>
      </c>
      <c r="AF27" s="262">
        <v>1.3062738828902669</v>
      </c>
      <c r="AG27" s="262">
        <v>0.613409784434926</v>
      </c>
      <c r="AH27" s="262">
        <v>1.9196836673251929</v>
      </c>
      <c r="AI27" s="262">
        <v>1.2227701946004763</v>
      </c>
      <c r="AJ27" s="262">
        <v>0.39303327683586708</v>
      </c>
      <c r="AK27" s="262">
        <v>1.6158034714363434</v>
      </c>
      <c r="AL27" s="260">
        <v>4.5864240419555813</v>
      </c>
      <c r="AM27" s="262">
        <v>1.7778317847780998</v>
      </c>
      <c r="AN27" s="262">
        <v>0.88891589238905011</v>
      </c>
      <c r="AO27" s="262">
        <v>2.6667476771671499</v>
      </c>
      <c r="AP27" s="262">
        <v>1.3062774599587892</v>
      </c>
      <c r="AQ27" s="262">
        <v>0.61341146418130998</v>
      </c>
      <c r="AR27" s="262">
        <v>1.9196889241400992</v>
      </c>
      <c r="AS27" s="262">
        <v>1.2227735430045366</v>
      </c>
      <c r="AT27" s="262">
        <v>0.39303435310860091</v>
      </c>
      <c r="AU27" s="262">
        <v>1.6158078961131375</v>
      </c>
      <c r="AV27" s="260">
        <v>4.5864366013072493</v>
      </c>
      <c r="AW27" s="262">
        <v>1.7778366531359409</v>
      </c>
      <c r="AX27" s="262">
        <v>0.88891832656797054</v>
      </c>
      <c r="AY27" s="262">
        <v>2.6667549797039114</v>
      </c>
      <c r="AZ27" s="262">
        <v>1.306281037027311</v>
      </c>
      <c r="BA27" s="262">
        <v>0.61341314392769375</v>
      </c>
      <c r="BB27" s="262">
        <v>1.9196941809550048</v>
      </c>
      <c r="BC27" s="262">
        <v>1.2227768914085964</v>
      </c>
      <c r="BD27" s="262">
        <v>0.39303542938133429</v>
      </c>
      <c r="BE27" s="262">
        <v>1.6158123207899306</v>
      </c>
      <c r="BF27" s="260">
        <v>4.5864491606589164</v>
      </c>
      <c r="BG27" s="262">
        <v>1.7702468832616343</v>
      </c>
      <c r="BH27" s="262">
        <v>0.88512344163081735</v>
      </c>
      <c r="BI27" s="262">
        <v>2.6553703248924516</v>
      </c>
      <c r="BJ27" s="262">
        <v>1.3007043872014008</v>
      </c>
      <c r="BK27" s="262">
        <v>0.61079441931535428</v>
      </c>
      <c r="BL27" s="262">
        <v>1.9114988065167551</v>
      </c>
      <c r="BM27" s="262">
        <v>1.2175567294791856</v>
      </c>
      <c r="BN27" s="262">
        <v>0.39135752018973813</v>
      </c>
      <c r="BO27" s="262">
        <v>1.6089142496689237</v>
      </c>
      <c r="BP27" s="260">
        <v>4.5668691314092067</v>
      </c>
      <c r="BQ27" s="260">
        <v>11.759334177074756</v>
      </c>
      <c r="BR27" s="260">
        <v>5.8796670885373787</v>
      </c>
      <c r="BS27" s="260">
        <v>17.639001265612134</v>
      </c>
      <c r="BT27" s="260">
        <v>8.9696975100658829</v>
      </c>
      <c r="BU27" s="260">
        <v>4.2120571996038461</v>
      </c>
      <c r="BV27" s="260">
        <v>13.181754709669729</v>
      </c>
      <c r="BW27" s="260">
        <v>19.352888914187435</v>
      </c>
      <c r="BX27" s="260">
        <v>6.2205714367031</v>
      </c>
      <c r="BY27" s="260">
        <v>25.573460350890535</v>
      </c>
      <c r="BZ27" s="260">
        <v>56.394216326172398</v>
      </c>
      <c r="CA27" s="260">
        <f>[1]aluerahoitus_yhteensä!D27/1000000</f>
        <v>18.125125378669136</v>
      </c>
      <c r="CB27" s="260">
        <f>[1]aluerahoitus_yhteensä!G27/1000000</f>
        <v>13.936095741645071</v>
      </c>
      <c r="CC27" s="260">
        <f>[1]aluerahoitus_yhteensä!J27/1000000</f>
        <v>25.573471035714284</v>
      </c>
      <c r="CD27" s="260">
        <f t="shared" si="0"/>
        <v>57.634692156028493</v>
      </c>
    </row>
    <row r="28" spans="1:82" x14ac:dyDescent="0.2">
      <c r="A28" s="261" t="s">
        <v>107</v>
      </c>
      <c r="B28" s="262">
        <v>1.1290324286520423</v>
      </c>
      <c r="C28" s="262">
        <v>0.56451621432602117</v>
      </c>
      <c r="D28" s="262">
        <v>1.6935486429780635</v>
      </c>
      <c r="E28" s="262">
        <v>2.1511896890605104</v>
      </c>
      <c r="F28" s="262">
        <v>1.0101716974181252</v>
      </c>
      <c r="G28" s="262">
        <v>3.1613613864786356</v>
      </c>
      <c r="H28" s="260">
        <v>4.8549100294566987</v>
      </c>
      <c r="I28" s="262">
        <v>2.0155515785062663</v>
      </c>
      <c r="J28" s="262">
        <v>1.0077757892531336</v>
      </c>
      <c r="K28" s="262">
        <v>3.0233273677593999</v>
      </c>
      <c r="L28" s="262">
        <v>2.1550965589111009</v>
      </c>
      <c r="M28" s="262">
        <v>1.0120063144993763</v>
      </c>
      <c r="N28" s="262">
        <v>3.1671028734104771</v>
      </c>
      <c r="O28" s="262">
        <v>11.901388302195725</v>
      </c>
      <c r="P28" s="262">
        <v>3.8254462399914821</v>
      </c>
      <c r="Q28" s="262">
        <v>15.726834542187207</v>
      </c>
      <c r="R28" s="260">
        <v>21.917264783357084</v>
      </c>
      <c r="S28" s="262">
        <v>1.6869951507987095</v>
      </c>
      <c r="T28" s="262">
        <v>0.84349757539935544</v>
      </c>
      <c r="U28" s="262">
        <v>2.530492726198065</v>
      </c>
      <c r="V28" s="262">
        <v>3.5987465224637352</v>
      </c>
      <c r="W28" s="262">
        <v>1.6899261001039698</v>
      </c>
      <c r="X28" s="262">
        <v>5.288672622567705</v>
      </c>
      <c r="Y28" s="262">
        <v>6.5665106836407316</v>
      </c>
      <c r="Z28" s="262">
        <v>2.1106641483130906</v>
      </c>
      <c r="AA28" s="262">
        <v>8.6771748319538222</v>
      </c>
      <c r="AB28" s="260">
        <v>7.81916534876577</v>
      </c>
      <c r="AC28" s="262">
        <v>1.8450310051857131</v>
      </c>
      <c r="AD28" s="262">
        <v>0.92251550259285708</v>
      </c>
      <c r="AE28" s="262">
        <v>2.7675465077785701</v>
      </c>
      <c r="AF28" s="262">
        <v>2.7535187313553799</v>
      </c>
      <c r="AG28" s="262">
        <v>1.2930177611000437</v>
      </c>
      <c r="AH28" s="262">
        <v>4.0465364924554237</v>
      </c>
      <c r="AI28" s="262">
        <v>1.5609302826528986</v>
      </c>
      <c r="AJ28" s="262">
        <v>0.50172759085271701</v>
      </c>
      <c r="AK28" s="262">
        <v>2.0626578735056156</v>
      </c>
      <c r="AL28" s="260">
        <v>6.8140830002339943</v>
      </c>
      <c r="AM28" s="262">
        <v>1.8450360575735909</v>
      </c>
      <c r="AN28" s="262">
        <v>0.92251802878679601</v>
      </c>
      <c r="AO28" s="262">
        <v>2.7675540863603869</v>
      </c>
      <c r="AP28" s="262">
        <v>2.7535262715238766</v>
      </c>
      <c r="AQ28" s="262">
        <v>1.2930213018683259</v>
      </c>
      <c r="AR28" s="262">
        <v>4.0465475733922025</v>
      </c>
      <c r="AS28" s="262">
        <v>1.5609345570662914</v>
      </c>
      <c r="AT28" s="262">
        <v>0.50172896477130768</v>
      </c>
      <c r="AU28" s="262">
        <v>2.062663521837599</v>
      </c>
      <c r="AV28" s="260">
        <v>6.8141016597525894</v>
      </c>
      <c r="AW28" s="262">
        <v>1.8450411099614683</v>
      </c>
      <c r="AX28" s="262">
        <v>0.92252055498073493</v>
      </c>
      <c r="AY28" s="262">
        <v>2.7675616649422032</v>
      </c>
      <c r="AZ28" s="262">
        <v>2.753533811692372</v>
      </c>
      <c r="BA28" s="262">
        <v>1.2930248426366076</v>
      </c>
      <c r="BB28" s="262">
        <v>4.0465586543289795</v>
      </c>
      <c r="BC28" s="262">
        <v>1.5609388314796837</v>
      </c>
      <c r="BD28" s="262">
        <v>0.50173033868989836</v>
      </c>
      <c r="BE28" s="262">
        <v>2.0626691701695821</v>
      </c>
      <c r="BF28" s="260">
        <v>6.8141203192711828</v>
      </c>
      <c r="BG28" s="262">
        <v>1.837164437260103</v>
      </c>
      <c r="BH28" s="262">
        <v>0.91858221863005229</v>
      </c>
      <c r="BI28" s="262">
        <v>2.7557466558901553</v>
      </c>
      <c r="BJ28" s="262">
        <v>2.7417786890071674</v>
      </c>
      <c r="BK28" s="262">
        <v>1.2875047848854844</v>
      </c>
      <c r="BL28" s="262">
        <v>4.0292834738926517</v>
      </c>
      <c r="BM28" s="262">
        <v>1.5542750210008625</v>
      </c>
      <c r="BN28" s="262">
        <v>0.49958839960741974</v>
      </c>
      <c r="BO28" s="262">
        <v>2.0538634206082822</v>
      </c>
      <c r="BP28" s="260">
        <v>6.7850301297828075</v>
      </c>
      <c r="BQ28" s="260">
        <v>12.203851767937893</v>
      </c>
      <c r="BR28" s="260">
        <v>6.101925883968951</v>
      </c>
      <c r="BS28" s="260">
        <v>18.305777651906844</v>
      </c>
      <c r="BT28" s="260">
        <v>18.907390274014141</v>
      </c>
      <c r="BU28" s="260">
        <v>8.8786728025119324</v>
      </c>
      <c r="BV28" s="260">
        <v>27.786063076526077</v>
      </c>
      <c r="BW28" s="260">
        <v>24.70497767803619</v>
      </c>
      <c r="BX28" s="260">
        <v>7.9408856822259146</v>
      </c>
      <c r="BY28" s="260">
        <v>32.645863360262105</v>
      </c>
      <c r="BZ28" s="260">
        <v>78.737704088695025</v>
      </c>
      <c r="CA28" s="260">
        <f>[1]aluerahoitus_yhteensä!D28/1000000</f>
        <v>18.810277866564721</v>
      </c>
      <c r="CB28" s="260">
        <f>[1]aluerahoitus_yhteensä!G28/1000000</f>
        <v>29.376152405096491</v>
      </c>
      <c r="CC28" s="260">
        <f>[1]aluerahoitus_yhteensä!J28/1000000</f>
        <v>32.645876999999999</v>
      </c>
      <c r="CD28" s="260">
        <f t="shared" si="0"/>
        <v>80.832307271661207</v>
      </c>
    </row>
    <row r="29" spans="1:82" x14ac:dyDescent="0.2">
      <c r="A29" s="261" t="s">
        <v>108</v>
      </c>
      <c r="B29" s="262">
        <v>2.928793112719887</v>
      </c>
      <c r="C29" s="262">
        <v>3.2948922531950404</v>
      </c>
      <c r="D29" s="262">
        <v>6.2236853659149274</v>
      </c>
      <c r="E29" s="262">
        <v>3.1216474905586584</v>
      </c>
      <c r="F29" s="262">
        <v>3.2553674435162701</v>
      </c>
      <c r="G29" s="262">
        <v>6.3770149340749285</v>
      </c>
      <c r="H29" s="260">
        <v>12.600700299989857</v>
      </c>
      <c r="I29" s="262">
        <v>5.2284889535977559</v>
      </c>
      <c r="J29" s="262">
        <v>5.8820500752702802</v>
      </c>
      <c r="K29" s="262">
        <v>11.110539028868036</v>
      </c>
      <c r="L29" s="262">
        <v>3.1273168513440202</v>
      </c>
      <c r="M29" s="262">
        <v>3.2612796589672572</v>
      </c>
      <c r="N29" s="262">
        <v>6.3885965103112774</v>
      </c>
      <c r="O29" s="262">
        <v>0</v>
      </c>
      <c r="P29" s="262">
        <v>0</v>
      </c>
      <c r="Q29" s="262">
        <v>0</v>
      </c>
      <c r="R29" s="260">
        <v>17.499135539179314</v>
      </c>
      <c r="S29" s="262">
        <v>4.3679980372613088</v>
      </c>
      <c r="T29" s="262">
        <v>4.9139977919189732</v>
      </c>
      <c r="U29" s="262">
        <v>9.281995829180282</v>
      </c>
      <c r="V29" s="262">
        <v>5.2222287042324353</v>
      </c>
      <c r="W29" s="262">
        <v>5.4459287026224974</v>
      </c>
      <c r="X29" s="262">
        <v>10.668157406854933</v>
      </c>
      <c r="Y29" s="262">
        <v>0</v>
      </c>
      <c r="Z29" s="262">
        <v>0</v>
      </c>
      <c r="AA29" s="262">
        <v>0</v>
      </c>
      <c r="AB29" s="260">
        <v>19.950153236035213</v>
      </c>
      <c r="AC29" s="262">
        <v>4.7771872998697527</v>
      </c>
      <c r="AD29" s="262">
        <v>5.3743357123534716</v>
      </c>
      <c r="AE29" s="262">
        <v>10.151523012223224</v>
      </c>
      <c r="AF29" s="262">
        <v>3.9956980761960978</v>
      </c>
      <c r="AG29" s="262">
        <v>4.1668582654248496</v>
      </c>
      <c r="AH29" s="262">
        <v>8.162556341620947</v>
      </c>
      <c r="AI29" s="262">
        <v>0</v>
      </c>
      <c r="AJ29" s="262">
        <v>0</v>
      </c>
      <c r="AK29" s="262">
        <v>0</v>
      </c>
      <c r="AL29" s="260">
        <v>18.314079353844171</v>
      </c>
      <c r="AM29" s="262">
        <v>4.7772003816028716</v>
      </c>
      <c r="AN29" s="262">
        <v>5.37435042930323</v>
      </c>
      <c r="AO29" s="262">
        <v>10.151550810906102</v>
      </c>
      <c r="AP29" s="262">
        <v>3.9957090179181982</v>
      </c>
      <c r="AQ29" s="262">
        <v>4.1668696758478347</v>
      </c>
      <c r="AR29" s="262">
        <v>8.162578693766033</v>
      </c>
      <c r="AS29" s="262">
        <v>0</v>
      </c>
      <c r="AT29" s="262">
        <v>0</v>
      </c>
      <c r="AU29" s="262">
        <v>0</v>
      </c>
      <c r="AV29" s="260">
        <v>18.314129504672135</v>
      </c>
      <c r="AW29" s="262">
        <v>4.7772134633359888</v>
      </c>
      <c r="AX29" s="262">
        <v>5.3743651462529867</v>
      </c>
      <c r="AY29" s="262">
        <v>10.151578609588976</v>
      </c>
      <c r="AZ29" s="262">
        <v>3.9957199596402968</v>
      </c>
      <c r="BA29" s="262">
        <v>4.1668810862708181</v>
      </c>
      <c r="BB29" s="262">
        <v>8.1626010459111153</v>
      </c>
      <c r="BC29" s="262">
        <v>0</v>
      </c>
      <c r="BD29" s="262">
        <v>0</v>
      </c>
      <c r="BE29" s="262">
        <v>0</v>
      </c>
      <c r="BF29" s="260">
        <v>18.314179655500091</v>
      </c>
      <c r="BG29" s="262">
        <v>4.7568190414057154</v>
      </c>
      <c r="BH29" s="262">
        <v>5.3514214215814304</v>
      </c>
      <c r="BI29" s="262">
        <v>10.108240462987146</v>
      </c>
      <c r="BJ29" s="262">
        <v>3.9786618148875998</v>
      </c>
      <c r="BK29" s="262">
        <v>4.1490922368382162</v>
      </c>
      <c r="BL29" s="262">
        <v>8.127754051725816</v>
      </c>
      <c r="BM29" s="262">
        <v>0</v>
      </c>
      <c r="BN29" s="262">
        <v>0</v>
      </c>
      <c r="BO29" s="262">
        <v>0</v>
      </c>
      <c r="BP29" s="260">
        <v>18.235994514712964</v>
      </c>
      <c r="BQ29" s="260">
        <v>31.613700289793282</v>
      </c>
      <c r="BR29" s="260">
        <v>35.565412829875413</v>
      </c>
      <c r="BS29" s="260">
        <v>67.179113119668685</v>
      </c>
      <c r="BT29" s="260">
        <v>27.436981914777306</v>
      </c>
      <c r="BU29" s="260">
        <v>28.612277069487739</v>
      </c>
      <c r="BV29" s="260">
        <v>56.049258984265052</v>
      </c>
      <c r="BW29" s="260">
        <v>0</v>
      </c>
      <c r="BX29" s="260">
        <v>0</v>
      </c>
      <c r="BY29" s="260">
        <v>0</v>
      </c>
      <c r="BZ29" s="260">
        <v>123.22837210393374</v>
      </c>
      <c r="CA29" s="260">
        <f>[1]aluerahoitus_yhteensä!D29/1000000</f>
        <v>68.99720315161656</v>
      </c>
      <c r="CB29" s="260">
        <f>[1]aluerahoitus_yhteensä!G29/1000000</f>
        <v>59.256724745646224</v>
      </c>
      <c r="CC29" s="260">
        <f>[1]aluerahoitus_yhteensä!J29/1000000</f>
        <v>0</v>
      </c>
      <c r="CD29" s="260">
        <f t="shared" si="0"/>
        <v>128.25392789726277</v>
      </c>
    </row>
    <row r="30" spans="1:82" x14ac:dyDescent="0.2">
      <c r="A30" s="261" t="s">
        <v>109</v>
      </c>
      <c r="B30" s="262">
        <v>1.6320853227875531</v>
      </c>
      <c r="C30" s="262">
        <v>0.81604266139377657</v>
      </c>
      <c r="D30" s="262">
        <v>2.4481279841813297</v>
      </c>
      <c r="E30" s="262">
        <v>3.0319887633783615</v>
      </c>
      <c r="F30" s="262">
        <v>1.4237838955951077</v>
      </c>
      <c r="G30" s="262">
        <v>4.4557726589734692</v>
      </c>
      <c r="H30" s="260">
        <v>6.9039006431547989</v>
      </c>
      <c r="I30" s="262">
        <v>2.9136028913968177</v>
      </c>
      <c r="J30" s="262">
        <v>1.4568014456984093</v>
      </c>
      <c r="K30" s="262">
        <v>4.370404337095227</v>
      </c>
      <c r="L30" s="262">
        <v>3.0374952910208144</v>
      </c>
      <c r="M30" s="262">
        <v>1.4263696919122539</v>
      </c>
      <c r="N30" s="262">
        <v>4.4638649829330683</v>
      </c>
      <c r="O30" s="262">
        <v>0</v>
      </c>
      <c r="P30" s="262">
        <v>0</v>
      </c>
      <c r="Q30" s="262">
        <v>0</v>
      </c>
      <c r="R30" s="260">
        <v>8.8342693200282945</v>
      </c>
      <c r="S30" s="262">
        <v>2.4386545110307871</v>
      </c>
      <c r="T30" s="262">
        <v>1.219327255515394</v>
      </c>
      <c r="U30" s="262">
        <v>3.6579817665461811</v>
      </c>
      <c r="V30" s="262">
        <v>5.072244011694905</v>
      </c>
      <c r="W30" s="262">
        <v>2.3818619866539006</v>
      </c>
      <c r="X30" s="262">
        <v>7.4541059983488056</v>
      </c>
      <c r="Y30" s="262">
        <v>0</v>
      </c>
      <c r="Z30" s="262">
        <v>0</v>
      </c>
      <c r="AA30" s="262">
        <v>0</v>
      </c>
      <c r="AB30" s="260">
        <v>11.112087764894987</v>
      </c>
      <c r="AC30" s="262">
        <v>2.6671049893993857</v>
      </c>
      <c r="AD30" s="262">
        <v>1.3335524946996928</v>
      </c>
      <c r="AE30" s="262">
        <v>4.0006574840990785</v>
      </c>
      <c r="AF30" s="262">
        <v>3.8809398797683223</v>
      </c>
      <c r="AG30" s="262">
        <v>1.8224405511241293</v>
      </c>
      <c r="AH30" s="262">
        <v>5.7033804308924516</v>
      </c>
      <c r="AI30" s="262">
        <v>0</v>
      </c>
      <c r="AJ30" s="262">
        <v>0</v>
      </c>
      <c r="AK30" s="262">
        <v>0</v>
      </c>
      <c r="AL30" s="260">
        <v>9.704037914991531</v>
      </c>
      <c r="AM30" s="262">
        <v>2.6671122929345996</v>
      </c>
      <c r="AN30" s="262">
        <v>1.3335561464673003</v>
      </c>
      <c r="AO30" s="262">
        <v>4.0006684394018999</v>
      </c>
      <c r="AP30" s="262">
        <v>3.880950507239378</v>
      </c>
      <c r="AQ30" s="262">
        <v>1.8224455416508594</v>
      </c>
      <c r="AR30" s="262">
        <v>5.7033960488902373</v>
      </c>
      <c r="AS30" s="262">
        <v>0</v>
      </c>
      <c r="AT30" s="262">
        <v>0</v>
      </c>
      <c r="AU30" s="262">
        <v>0</v>
      </c>
      <c r="AV30" s="260">
        <v>9.7040644882921363</v>
      </c>
      <c r="AW30" s="262">
        <v>2.6671195964698136</v>
      </c>
      <c r="AX30" s="262">
        <v>1.3335597982349068</v>
      </c>
      <c r="AY30" s="262">
        <v>4.0006793947047203</v>
      </c>
      <c r="AZ30" s="262">
        <v>3.8809611347104322</v>
      </c>
      <c r="BA30" s="262">
        <v>1.822450532177589</v>
      </c>
      <c r="BB30" s="262">
        <v>5.7034116668880213</v>
      </c>
      <c r="BC30" s="262">
        <v>0</v>
      </c>
      <c r="BD30" s="262">
        <v>0</v>
      </c>
      <c r="BE30" s="262">
        <v>0</v>
      </c>
      <c r="BF30" s="260">
        <v>9.7040910615927416</v>
      </c>
      <c r="BG30" s="262">
        <v>2.6557333850713967</v>
      </c>
      <c r="BH30" s="262">
        <v>1.3278666925356988</v>
      </c>
      <c r="BI30" s="262">
        <v>3.9836000776070954</v>
      </c>
      <c r="BJ30" s="262">
        <v>3.8643929073360992</v>
      </c>
      <c r="BK30" s="262">
        <v>1.8146703010061049</v>
      </c>
      <c r="BL30" s="262">
        <v>5.6790632083422041</v>
      </c>
      <c r="BM30" s="262">
        <v>0</v>
      </c>
      <c r="BN30" s="262">
        <v>0</v>
      </c>
      <c r="BO30" s="262">
        <v>0</v>
      </c>
      <c r="BP30" s="260">
        <v>9.6626632859493</v>
      </c>
      <c r="BQ30" s="260">
        <v>17.641412989090355</v>
      </c>
      <c r="BR30" s="260">
        <v>8.8207064945451776</v>
      </c>
      <c r="BS30" s="260">
        <v>26.462119483635529</v>
      </c>
      <c r="BT30" s="260">
        <v>26.648972495148314</v>
      </c>
      <c r="BU30" s="260">
        <v>12.514022500119944</v>
      </c>
      <c r="BV30" s="260">
        <v>39.162994995268257</v>
      </c>
      <c r="BW30" s="260">
        <v>0</v>
      </c>
      <c r="BX30" s="260">
        <v>0</v>
      </c>
      <c r="BY30" s="260">
        <v>0</v>
      </c>
      <c r="BZ30" s="260">
        <v>65.625114478903782</v>
      </c>
      <c r="CA30" s="260">
        <f>[1]aluerahoitus_yhteensä!D30/1000000</f>
        <v>27.191405352482835</v>
      </c>
      <c r="CB30" s="260">
        <f>[1]aluerahoitus_yhteensä!G30/1000000</f>
        <v>41.404142301575249</v>
      </c>
      <c r="CC30" s="260">
        <f>[1]aluerahoitus_yhteensä!J30/1000000</f>
        <v>0</v>
      </c>
      <c r="CD30" s="260">
        <f t="shared" si="0"/>
        <v>68.59554765405808</v>
      </c>
    </row>
    <row r="31" spans="1:82" s="242" customFormat="1" x14ac:dyDescent="0.2">
      <c r="A31" s="267" t="s">
        <v>110</v>
      </c>
      <c r="B31" s="260">
        <v>10.332969870183295</v>
      </c>
      <c r="C31" s="260">
        <v>6.9969806319267445</v>
      </c>
      <c r="D31" s="260">
        <v>17.329950502110041</v>
      </c>
      <c r="E31" s="260">
        <v>12.778357698458187</v>
      </c>
      <c r="F31" s="260">
        <v>7.7900374411439914</v>
      </c>
      <c r="G31" s="260">
        <v>20.568395139602178</v>
      </c>
      <c r="H31" s="260">
        <v>37.898345641712218</v>
      </c>
      <c r="I31" s="260">
        <v>18.446444233112647</v>
      </c>
      <c r="J31" s="260">
        <v>12.491027715027727</v>
      </c>
      <c r="K31" s="260">
        <v>30.937471948140374</v>
      </c>
      <c r="L31" s="260">
        <v>12.801565033769453</v>
      </c>
      <c r="M31" s="260">
        <v>7.8041852694682641</v>
      </c>
      <c r="N31" s="260">
        <v>20.605750303237716</v>
      </c>
      <c r="O31" s="260">
        <v>21.224458686581208</v>
      </c>
      <c r="P31" s="260">
        <v>6.8221474349725284</v>
      </c>
      <c r="Q31" s="260">
        <v>28.046606121553737</v>
      </c>
      <c r="R31" s="260">
        <v>79.589828372931834</v>
      </c>
      <c r="S31" s="260">
        <v>15.431285475701074</v>
      </c>
      <c r="T31" s="260">
        <v>10.445641511138858</v>
      </c>
      <c r="U31" s="260">
        <v>25.876926986839933</v>
      </c>
      <c r="V31" s="260">
        <v>21.377034789369333</v>
      </c>
      <c r="W31" s="260">
        <v>13.032022436921171</v>
      </c>
      <c r="X31" s="260">
        <v>34.409057226290507</v>
      </c>
      <c r="Y31" s="260">
        <v>11.710451854949888</v>
      </c>
      <c r="Z31" s="260">
        <v>3.7640738105196041</v>
      </c>
      <c r="AA31" s="260">
        <v>15.474525665469493</v>
      </c>
      <c r="AB31" s="260">
        <v>75.760509878599933</v>
      </c>
      <c r="AC31" s="260">
        <v>16.876871364485389</v>
      </c>
      <c r="AD31" s="260">
        <v>11.424177744661289</v>
      </c>
      <c r="AE31" s="260">
        <v>28.301049109146675</v>
      </c>
      <c r="AF31" s="260">
        <v>16.356268869157962</v>
      </c>
      <c r="AG31" s="260">
        <v>9.9712268323192621</v>
      </c>
      <c r="AH31" s="260">
        <v>26.327495701477222</v>
      </c>
      <c r="AI31" s="260">
        <v>2.7837004772533751</v>
      </c>
      <c r="AJ31" s="260">
        <v>0.89476086768858409</v>
      </c>
      <c r="AK31" s="260">
        <v>3.678461344941959</v>
      </c>
      <c r="AL31" s="260">
        <v>58.307006155565851</v>
      </c>
      <c r="AM31" s="260">
        <v>16.876917579698063</v>
      </c>
      <c r="AN31" s="260">
        <v>11.424209028350829</v>
      </c>
      <c r="AO31" s="260">
        <v>28.301126608048889</v>
      </c>
      <c r="AP31" s="260">
        <v>16.356313658765472</v>
      </c>
      <c r="AQ31" s="260">
        <v>9.9712541372834806</v>
      </c>
      <c r="AR31" s="260">
        <v>26.32756779604895</v>
      </c>
      <c r="AS31" s="260">
        <v>2.7837081000708279</v>
      </c>
      <c r="AT31" s="260">
        <v>0.89476331787990859</v>
      </c>
      <c r="AU31" s="260">
        <v>3.6784714179507363</v>
      </c>
      <c r="AV31" s="260">
        <v>58.307165822048582</v>
      </c>
      <c r="AW31" s="260">
        <v>16.876963794910736</v>
      </c>
      <c r="AX31" s="260">
        <v>11.424240312040363</v>
      </c>
      <c r="AY31" s="260">
        <v>28.301204106951097</v>
      </c>
      <c r="AZ31" s="260">
        <v>16.356358448372976</v>
      </c>
      <c r="BA31" s="260">
        <v>9.9712814422476956</v>
      </c>
      <c r="BB31" s="260">
        <v>26.327639890620674</v>
      </c>
      <c r="BC31" s="260">
        <v>2.7837157228882798</v>
      </c>
      <c r="BD31" s="260">
        <v>0.89476576807123265</v>
      </c>
      <c r="BE31" s="260">
        <v>3.6784814909595127</v>
      </c>
      <c r="BF31" s="260">
        <v>58.307325488531283</v>
      </c>
      <c r="BG31" s="260">
        <v>16.804914278351141</v>
      </c>
      <c r="BH31" s="260">
        <v>11.375469040054144</v>
      </c>
      <c r="BI31" s="260">
        <v>28.180383318405287</v>
      </c>
      <c r="BJ31" s="260">
        <v>16.286531450270623</v>
      </c>
      <c r="BK31" s="260">
        <v>9.9287130030352895</v>
      </c>
      <c r="BL31" s="260">
        <v>26.21524445330591</v>
      </c>
      <c r="BM31" s="260">
        <v>2.771831750480048</v>
      </c>
      <c r="BN31" s="260">
        <v>0.89094591979715787</v>
      </c>
      <c r="BO31" s="260">
        <v>3.6627776702772059</v>
      </c>
      <c r="BP31" s="260">
        <v>58.058405441988405</v>
      </c>
      <c r="BQ31" s="260">
        <v>111.64636659644233</v>
      </c>
      <c r="BR31" s="260">
        <v>75.581745983199966</v>
      </c>
      <c r="BS31" s="260">
        <v>187.2281125796423</v>
      </c>
      <c r="BT31" s="260">
        <v>112.31242994816401</v>
      </c>
      <c r="BU31" s="260">
        <v>68.468720562419151</v>
      </c>
      <c r="BV31" s="260">
        <v>180.78115051058313</v>
      </c>
      <c r="BW31" s="260">
        <v>44.057866592223625</v>
      </c>
      <c r="BX31" s="260">
        <v>14.161457118929016</v>
      </c>
      <c r="BY31" s="260">
        <v>58.219323711152647</v>
      </c>
      <c r="BZ31" s="260">
        <v>426.22858680137807</v>
      </c>
      <c r="CA31" s="260">
        <f>[1]aluerahoitus_yhteensä!D31/1000000</f>
        <v>192.35470701652108</v>
      </c>
      <c r="CB31" s="260">
        <f>[1]aluerahoitus_yhteensä!G31/1000000</f>
        <v>191.12654182486341</v>
      </c>
      <c r="CC31" s="260">
        <f>[1]aluerahoitus_yhteensä!J31/1000000</f>
        <v>58.219348035714283</v>
      </c>
      <c r="CD31" s="260">
        <f t="shared" si="0"/>
        <v>441.7005968770988</v>
      </c>
    </row>
    <row r="33" spans="2:81" x14ac:dyDescent="0.2">
      <c r="E33" s="268"/>
      <c r="F33" s="268"/>
    </row>
    <row r="34" spans="2:81" x14ac:dyDescent="0.2">
      <c r="B34" s="268"/>
      <c r="C34" s="268"/>
      <c r="D34" s="268"/>
      <c r="E34" s="268"/>
      <c r="F34" s="268"/>
      <c r="G34" s="268"/>
      <c r="I34" s="269"/>
      <c r="J34" s="270"/>
      <c r="K34" s="270"/>
      <c r="L34" s="270"/>
      <c r="M34" s="270"/>
      <c r="N34" s="270"/>
      <c r="CA34" s="268"/>
      <c r="CB34" s="268"/>
      <c r="CC34" s="268"/>
    </row>
    <row r="35" spans="2:81" x14ac:dyDescent="0.2">
      <c r="B35" s="268"/>
      <c r="C35" s="268"/>
      <c r="D35" s="268"/>
      <c r="E35" s="268"/>
      <c r="F35" s="268"/>
      <c r="G35" s="268"/>
      <c r="H35" s="271"/>
      <c r="I35" s="269"/>
      <c r="J35" s="270"/>
      <c r="K35" s="270"/>
      <c r="L35" s="270"/>
      <c r="M35" s="270"/>
      <c r="N35" s="270"/>
      <c r="CA35" s="272"/>
    </row>
    <row r="36" spans="2:81" x14ac:dyDescent="0.2">
      <c r="B36" s="268"/>
      <c r="C36" s="268"/>
      <c r="D36" s="268"/>
      <c r="E36" s="268"/>
      <c r="F36" s="268"/>
      <c r="G36" s="268"/>
      <c r="H36" s="271"/>
      <c r="I36" s="269"/>
      <c r="J36" s="270"/>
      <c r="K36" s="270"/>
      <c r="L36" s="270"/>
      <c r="M36" s="270"/>
      <c r="N36" s="270"/>
      <c r="CA36" s="270"/>
    </row>
    <row r="37" spans="2:81" x14ac:dyDescent="0.2">
      <c r="B37" s="268"/>
      <c r="C37" s="268"/>
      <c r="D37" s="268"/>
      <c r="E37" s="268"/>
      <c r="F37" s="268"/>
      <c r="G37" s="268"/>
      <c r="H37" s="271"/>
      <c r="I37" s="269"/>
      <c r="J37" s="270"/>
      <c r="K37" s="270"/>
      <c r="L37" s="270"/>
      <c r="M37" s="270"/>
      <c r="N37" s="270"/>
      <c r="CA37" s="270"/>
    </row>
    <row r="38" spans="2:81" x14ac:dyDescent="0.2">
      <c r="B38" s="268"/>
      <c r="C38" s="268"/>
      <c r="D38" s="268"/>
      <c r="E38" s="268"/>
      <c r="F38" s="268"/>
      <c r="G38" s="268"/>
      <c r="H38" s="271"/>
      <c r="I38" s="269"/>
      <c r="J38" s="270"/>
      <c r="K38" s="270"/>
      <c r="L38" s="270"/>
      <c r="M38" s="270"/>
      <c r="N38" s="270"/>
      <c r="CA38" s="270"/>
    </row>
    <row r="39" spans="2:81" x14ac:dyDescent="0.2">
      <c r="B39" s="268"/>
      <c r="C39" s="268"/>
      <c r="D39" s="268"/>
      <c r="E39" s="268"/>
      <c r="F39" s="268"/>
      <c r="G39" s="268"/>
      <c r="H39" s="271"/>
      <c r="I39" s="269"/>
      <c r="J39" s="270"/>
      <c r="K39" s="270"/>
      <c r="L39" s="270"/>
      <c r="M39" s="270"/>
      <c r="N39" s="270"/>
    </row>
    <row r="40" spans="2:81" x14ac:dyDescent="0.2">
      <c r="B40" s="268"/>
      <c r="C40" s="268"/>
      <c r="D40" s="268"/>
      <c r="E40" s="268"/>
      <c r="F40" s="268"/>
      <c r="G40" s="268"/>
      <c r="H40" s="271"/>
      <c r="I40" s="269"/>
      <c r="J40" s="270"/>
      <c r="K40" s="270"/>
      <c r="L40" s="270"/>
      <c r="M40" s="270"/>
      <c r="N40" s="270"/>
    </row>
    <row r="41" spans="2:81" x14ac:dyDescent="0.2">
      <c r="B41" s="268"/>
      <c r="C41" s="268"/>
      <c r="D41" s="268"/>
      <c r="E41" s="268"/>
      <c r="F41" s="268"/>
      <c r="G41" s="268"/>
      <c r="H41" s="271"/>
      <c r="I41" s="269"/>
      <c r="J41" s="270"/>
      <c r="K41" s="270"/>
      <c r="L41" s="270"/>
      <c r="M41" s="270"/>
      <c r="N41" s="270"/>
    </row>
    <row r="42" spans="2:81" x14ac:dyDescent="0.2">
      <c r="B42" s="268"/>
      <c r="C42" s="268"/>
      <c r="D42" s="268"/>
      <c r="E42" s="268"/>
      <c r="F42" s="268"/>
      <c r="G42" s="268"/>
      <c r="H42" s="271"/>
      <c r="I42" s="269"/>
      <c r="J42" s="270"/>
      <c r="K42" s="270"/>
      <c r="L42" s="270"/>
      <c r="M42" s="270"/>
      <c r="N42" s="270"/>
    </row>
    <row r="43" spans="2:81" x14ac:dyDescent="0.2">
      <c r="B43" s="268"/>
      <c r="C43" s="268"/>
      <c r="D43" s="268"/>
      <c r="E43" s="268"/>
      <c r="F43" s="268"/>
      <c r="G43" s="268"/>
      <c r="H43" s="271"/>
      <c r="I43" s="269"/>
      <c r="J43" s="270"/>
      <c r="K43" s="270"/>
      <c r="L43" s="270"/>
      <c r="M43" s="270"/>
      <c r="N43" s="270"/>
    </row>
    <row r="44" spans="2:81" x14ac:dyDescent="0.2">
      <c r="B44" s="268"/>
      <c r="C44" s="268"/>
      <c r="D44" s="268"/>
      <c r="E44" s="268"/>
      <c r="F44" s="268"/>
      <c r="G44" s="268"/>
      <c r="H44" s="271"/>
      <c r="I44" s="269"/>
      <c r="J44" s="270"/>
      <c r="K44" s="270"/>
      <c r="L44" s="270"/>
      <c r="M44" s="270"/>
      <c r="N44" s="270"/>
    </row>
    <row r="45" spans="2:81" x14ac:dyDescent="0.2">
      <c r="B45" s="268"/>
      <c r="C45" s="268"/>
      <c r="D45" s="268"/>
      <c r="E45" s="268"/>
      <c r="F45" s="268"/>
      <c r="G45" s="268"/>
      <c r="H45" s="271"/>
      <c r="I45" s="269"/>
      <c r="J45" s="270"/>
      <c r="K45" s="270"/>
      <c r="L45" s="270"/>
      <c r="M45" s="270"/>
      <c r="N45" s="270"/>
    </row>
    <row r="46" spans="2:81" x14ac:dyDescent="0.2">
      <c r="B46" s="268"/>
      <c r="C46" s="268"/>
      <c r="D46" s="268"/>
      <c r="E46" s="268"/>
      <c r="F46" s="268"/>
      <c r="G46" s="268"/>
      <c r="H46" s="271"/>
      <c r="I46" s="269"/>
      <c r="J46" s="270"/>
      <c r="K46" s="270"/>
      <c r="L46" s="270"/>
      <c r="M46" s="270"/>
      <c r="N46" s="270"/>
    </row>
    <row r="47" spans="2:81" x14ac:dyDescent="0.2">
      <c r="B47" s="268"/>
      <c r="C47" s="268"/>
      <c r="D47" s="268"/>
      <c r="E47" s="268"/>
      <c r="F47" s="268"/>
      <c r="G47" s="268"/>
      <c r="H47" s="271"/>
      <c r="I47" s="269"/>
      <c r="J47" s="270"/>
      <c r="K47" s="270"/>
      <c r="L47" s="270"/>
      <c r="M47" s="270"/>
      <c r="N47" s="270"/>
    </row>
    <row r="48" spans="2:81" x14ac:dyDescent="0.2">
      <c r="B48" s="268"/>
      <c r="C48" s="268"/>
      <c r="D48" s="268"/>
      <c r="E48" s="268"/>
      <c r="F48" s="268"/>
      <c r="G48" s="268"/>
      <c r="H48" s="271"/>
      <c r="I48" s="269"/>
      <c r="J48" s="270"/>
      <c r="K48" s="270"/>
      <c r="L48" s="270"/>
      <c r="M48" s="270"/>
      <c r="N48" s="270"/>
    </row>
    <row r="49" spans="2:14" x14ac:dyDescent="0.2">
      <c r="B49" s="268"/>
      <c r="C49" s="268"/>
      <c r="D49" s="268"/>
      <c r="E49" s="268"/>
      <c r="F49" s="268"/>
      <c r="G49" s="268"/>
      <c r="H49" s="271"/>
      <c r="I49" s="269"/>
      <c r="J49" s="270"/>
      <c r="K49" s="270"/>
      <c r="L49" s="270"/>
      <c r="M49" s="270"/>
      <c r="N49" s="270"/>
    </row>
    <row r="50" spans="2:14" x14ac:dyDescent="0.2">
      <c r="B50" s="268"/>
      <c r="C50" s="268"/>
      <c r="D50" s="268"/>
      <c r="E50" s="268"/>
      <c r="F50" s="268"/>
      <c r="G50" s="268"/>
      <c r="H50" s="271"/>
      <c r="I50" s="269"/>
      <c r="J50" s="270"/>
      <c r="K50" s="270"/>
      <c r="L50" s="270"/>
      <c r="M50" s="270"/>
      <c r="N50" s="270"/>
    </row>
    <row r="51" spans="2:14" x14ac:dyDescent="0.2">
      <c r="B51" s="268"/>
      <c r="C51" s="268"/>
      <c r="D51" s="268"/>
      <c r="E51" s="268"/>
      <c r="F51" s="268"/>
      <c r="G51" s="268"/>
      <c r="H51" s="271"/>
      <c r="I51" s="269"/>
      <c r="J51" s="270"/>
      <c r="K51" s="270"/>
      <c r="L51" s="270"/>
      <c r="M51" s="270"/>
      <c r="N51" s="270"/>
    </row>
    <row r="52" spans="2:14" x14ac:dyDescent="0.2">
      <c r="B52" s="268"/>
      <c r="C52" s="268"/>
      <c r="D52" s="268"/>
      <c r="E52" s="268"/>
      <c r="F52" s="268"/>
      <c r="G52" s="268"/>
      <c r="H52" s="271"/>
      <c r="I52" s="269"/>
      <c r="J52" s="270"/>
      <c r="K52" s="270"/>
      <c r="L52" s="270"/>
      <c r="M52" s="270"/>
      <c r="N52" s="270"/>
    </row>
    <row r="53" spans="2:14" x14ac:dyDescent="0.2">
      <c r="B53" s="268"/>
      <c r="C53" s="268"/>
      <c r="D53" s="268"/>
      <c r="E53" s="268"/>
      <c r="F53" s="268"/>
      <c r="G53" s="268"/>
      <c r="H53" s="271"/>
      <c r="I53" s="269"/>
      <c r="J53" s="270"/>
      <c r="K53" s="270"/>
      <c r="L53" s="270"/>
      <c r="M53" s="270"/>
      <c r="N53" s="270"/>
    </row>
    <row r="54" spans="2:14" x14ac:dyDescent="0.2">
      <c r="B54" s="268"/>
      <c r="C54" s="268"/>
      <c r="D54" s="268"/>
      <c r="E54" s="268"/>
      <c r="F54" s="268"/>
      <c r="G54" s="268"/>
      <c r="H54" s="271"/>
      <c r="I54" s="269"/>
      <c r="J54" s="270"/>
      <c r="K54" s="270"/>
      <c r="L54" s="270"/>
      <c r="M54" s="270"/>
      <c r="N54" s="270"/>
    </row>
    <row r="55" spans="2:14" x14ac:dyDescent="0.2">
      <c r="B55" s="268"/>
      <c r="C55" s="268"/>
      <c r="D55" s="268"/>
      <c r="E55" s="268"/>
      <c r="F55" s="268"/>
      <c r="G55" s="268"/>
      <c r="H55" s="271"/>
      <c r="I55" s="269"/>
      <c r="J55" s="270"/>
      <c r="K55" s="270"/>
      <c r="L55" s="270"/>
      <c r="M55" s="270"/>
      <c r="N55" s="270"/>
    </row>
    <row r="56" spans="2:14" x14ac:dyDescent="0.2">
      <c r="B56" s="268"/>
      <c r="C56" s="268"/>
      <c r="D56" s="268"/>
      <c r="E56" s="268"/>
      <c r="F56" s="268"/>
      <c r="G56" s="268"/>
      <c r="H56" s="271"/>
      <c r="I56" s="269"/>
      <c r="J56" s="270"/>
      <c r="K56" s="270"/>
      <c r="L56" s="270"/>
      <c r="M56" s="270"/>
      <c r="N56" s="270"/>
    </row>
    <row r="59" spans="2:14" x14ac:dyDescent="0.2">
      <c r="B59" s="268"/>
      <c r="C59" s="268"/>
      <c r="D59" s="268"/>
      <c r="E59" s="268"/>
      <c r="F59" s="268"/>
      <c r="G59" s="268"/>
      <c r="H59" s="271"/>
      <c r="I59" s="268"/>
      <c r="J59" s="268"/>
      <c r="K59" s="268"/>
      <c r="L59" s="268"/>
      <c r="M59" s="268"/>
      <c r="N59" s="268"/>
    </row>
    <row r="60" spans="2:14" x14ac:dyDescent="0.2">
      <c r="B60" s="268"/>
      <c r="C60" s="268"/>
      <c r="D60" s="268"/>
      <c r="E60" s="268"/>
      <c r="F60" s="268"/>
      <c r="G60" s="268"/>
      <c r="H60" s="271"/>
      <c r="I60" s="268"/>
      <c r="J60" s="268"/>
      <c r="K60" s="268"/>
      <c r="L60" s="268"/>
      <c r="M60" s="268"/>
      <c r="N60" s="268"/>
    </row>
    <row r="61" spans="2:14" x14ac:dyDescent="0.2">
      <c r="B61" s="268"/>
      <c r="C61" s="268"/>
      <c r="D61" s="268"/>
      <c r="E61" s="268"/>
      <c r="F61" s="268"/>
      <c r="G61" s="268"/>
      <c r="H61" s="271"/>
      <c r="I61" s="268"/>
      <c r="J61" s="268"/>
      <c r="K61" s="268"/>
      <c r="L61" s="268"/>
      <c r="M61" s="268"/>
      <c r="N61" s="268"/>
    </row>
    <row r="62" spans="2:14" x14ac:dyDescent="0.2">
      <c r="B62" s="268"/>
      <c r="C62" s="268"/>
      <c r="D62" s="268"/>
      <c r="E62" s="268"/>
      <c r="F62" s="268"/>
      <c r="G62" s="268"/>
      <c r="H62" s="271"/>
      <c r="I62" s="268"/>
      <c r="J62" s="268"/>
      <c r="K62" s="268"/>
      <c r="L62" s="268"/>
      <c r="M62" s="268"/>
      <c r="N62" s="268"/>
    </row>
    <row r="63" spans="2:14" x14ac:dyDescent="0.2">
      <c r="B63" s="268"/>
      <c r="C63" s="268"/>
      <c r="D63" s="268"/>
      <c r="E63" s="268"/>
      <c r="F63" s="268"/>
      <c r="G63" s="268"/>
      <c r="H63" s="271"/>
      <c r="I63" s="268"/>
      <c r="J63" s="268"/>
      <c r="K63" s="268"/>
      <c r="L63" s="268"/>
      <c r="M63" s="268"/>
      <c r="N63" s="268"/>
    </row>
    <row r="64" spans="2:14" x14ac:dyDescent="0.2">
      <c r="B64" s="268"/>
      <c r="C64" s="268"/>
      <c r="D64" s="268"/>
      <c r="E64" s="268"/>
      <c r="F64" s="268"/>
      <c r="G64" s="268"/>
      <c r="H64" s="271"/>
      <c r="I64" s="268"/>
      <c r="J64" s="268"/>
      <c r="K64" s="268"/>
      <c r="L64" s="268"/>
      <c r="M64" s="268"/>
      <c r="N64" s="268"/>
    </row>
    <row r="65" spans="2:14" x14ac:dyDescent="0.2">
      <c r="B65" s="268"/>
      <c r="C65" s="268"/>
      <c r="D65" s="268"/>
      <c r="E65" s="268"/>
      <c r="F65" s="268"/>
      <c r="G65" s="268"/>
      <c r="H65" s="271"/>
      <c r="I65" s="268"/>
      <c r="J65" s="268"/>
      <c r="K65" s="268"/>
      <c r="L65" s="268"/>
      <c r="M65" s="268"/>
      <c r="N65" s="268"/>
    </row>
    <row r="66" spans="2:14" x14ac:dyDescent="0.2">
      <c r="B66" s="268"/>
      <c r="C66" s="268"/>
      <c r="D66" s="268"/>
      <c r="E66" s="268"/>
      <c r="F66" s="268"/>
      <c r="G66" s="268"/>
      <c r="H66" s="271"/>
      <c r="I66" s="268"/>
      <c r="J66" s="268"/>
      <c r="K66" s="268"/>
      <c r="L66" s="268"/>
      <c r="M66" s="268"/>
      <c r="N66" s="268"/>
    </row>
    <row r="67" spans="2:14" x14ac:dyDescent="0.2">
      <c r="B67" s="268"/>
      <c r="C67" s="268"/>
      <c r="D67" s="268"/>
      <c r="E67" s="268"/>
      <c r="F67" s="268"/>
      <c r="G67" s="268"/>
      <c r="H67" s="271"/>
      <c r="I67" s="268"/>
      <c r="J67" s="268"/>
      <c r="K67" s="268"/>
      <c r="L67" s="268"/>
      <c r="M67" s="268"/>
      <c r="N67" s="268"/>
    </row>
    <row r="68" spans="2:14" x14ac:dyDescent="0.2">
      <c r="B68" s="268"/>
      <c r="C68" s="268"/>
      <c r="D68" s="268"/>
      <c r="E68" s="268"/>
      <c r="F68" s="268"/>
      <c r="G68" s="268"/>
      <c r="H68" s="271"/>
      <c r="I68" s="268"/>
      <c r="J68" s="268"/>
      <c r="K68" s="268"/>
      <c r="L68" s="268"/>
      <c r="M68" s="268"/>
      <c r="N68" s="268"/>
    </row>
    <row r="69" spans="2:14" x14ac:dyDescent="0.2">
      <c r="B69" s="268"/>
      <c r="C69" s="268"/>
      <c r="D69" s="268"/>
      <c r="E69" s="268"/>
      <c r="F69" s="268"/>
      <c r="G69" s="268"/>
      <c r="H69" s="271"/>
      <c r="I69" s="268"/>
      <c r="J69" s="268"/>
      <c r="K69" s="268"/>
      <c r="L69" s="268"/>
      <c r="M69" s="268"/>
      <c r="N69" s="268"/>
    </row>
    <row r="70" spans="2:14" x14ac:dyDescent="0.2">
      <c r="B70" s="268"/>
      <c r="C70" s="268"/>
      <c r="D70" s="268"/>
      <c r="E70" s="268"/>
      <c r="F70" s="268"/>
      <c r="G70" s="268"/>
      <c r="H70" s="271"/>
      <c r="I70" s="268"/>
      <c r="J70" s="268"/>
      <c r="K70" s="268"/>
      <c r="L70" s="268"/>
      <c r="M70" s="268"/>
      <c r="N70" s="268"/>
    </row>
    <row r="71" spans="2:14" x14ac:dyDescent="0.2">
      <c r="B71" s="268"/>
      <c r="C71" s="268"/>
      <c r="D71" s="268"/>
      <c r="E71" s="268"/>
      <c r="F71" s="268"/>
      <c r="G71" s="268"/>
      <c r="H71" s="271"/>
      <c r="I71" s="268"/>
      <c r="J71" s="268"/>
      <c r="K71" s="268"/>
      <c r="L71" s="268"/>
      <c r="M71" s="268"/>
      <c r="N71" s="268"/>
    </row>
    <row r="72" spans="2:14" x14ac:dyDescent="0.2">
      <c r="B72" s="268"/>
      <c r="C72" s="268"/>
      <c r="D72" s="268"/>
      <c r="E72" s="268"/>
      <c r="F72" s="268"/>
      <c r="G72" s="268"/>
      <c r="H72" s="271"/>
      <c r="I72" s="268"/>
      <c r="J72" s="268"/>
      <c r="K72" s="268"/>
      <c r="L72" s="268"/>
      <c r="M72" s="268"/>
      <c r="N72" s="268"/>
    </row>
    <row r="73" spans="2:14" x14ac:dyDescent="0.2">
      <c r="B73" s="268"/>
      <c r="C73" s="268"/>
      <c r="D73" s="268"/>
      <c r="E73" s="268"/>
      <c r="F73" s="268"/>
      <c r="G73" s="268"/>
      <c r="H73" s="271"/>
      <c r="I73" s="268"/>
      <c r="J73" s="268"/>
      <c r="K73" s="268"/>
      <c r="L73" s="268"/>
      <c r="M73" s="268"/>
      <c r="N73" s="268"/>
    </row>
    <row r="74" spans="2:14" x14ac:dyDescent="0.2">
      <c r="B74" s="268"/>
      <c r="C74" s="268"/>
      <c r="D74" s="268"/>
      <c r="E74" s="268"/>
      <c r="F74" s="268"/>
      <c r="G74" s="268"/>
      <c r="H74" s="271"/>
      <c r="I74" s="268"/>
      <c r="J74" s="268"/>
      <c r="K74" s="268"/>
      <c r="L74" s="268"/>
      <c r="M74" s="268"/>
      <c r="N74" s="268"/>
    </row>
    <row r="75" spans="2:14" x14ac:dyDescent="0.2">
      <c r="B75" s="268"/>
      <c r="C75" s="268"/>
      <c r="D75" s="268"/>
      <c r="E75" s="268"/>
      <c r="F75" s="268"/>
      <c r="G75" s="268"/>
      <c r="H75" s="271"/>
      <c r="I75" s="268"/>
      <c r="J75" s="268"/>
      <c r="K75" s="268"/>
      <c r="L75" s="268"/>
      <c r="M75" s="268"/>
      <c r="N75" s="268"/>
    </row>
    <row r="76" spans="2:14" x14ac:dyDescent="0.2">
      <c r="B76" s="268"/>
      <c r="C76" s="268"/>
      <c r="D76" s="268"/>
      <c r="E76" s="268"/>
      <c r="F76" s="268"/>
      <c r="G76" s="268"/>
      <c r="H76" s="271"/>
      <c r="I76" s="268"/>
      <c r="J76" s="268"/>
      <c r="K76" s="268"/>
      <c r="L76" s="268"/>
      <c r="M76" s="268"/>
      <c r="N76" s="268"/>
    </row>
    <row r="77" spans="2:14" x14ac:dyDescent="0.2">
      <c r="B77" s="268"/>
      <c r="C77" s="268"/>
      <c r="D77" s="268"/>
      <c r="E77" s="268"/>
      <c r="F77" s="268"/>
      <c r="G77" s="268"/>
      <c r="H77" s="271"/>
      <c r="I77" s="268"/>
      <c r="J77" s="268"/>
      <c r="K77" s="268"/>
      <c r="L77" s="268"/>
      <c r="M77" s="268"/>
      <c r="N77" s="268"/>
    </row>
    <row r="78" spans="2:14" x14ac:dyDescent="0.2">
      <c r="B78" s="268"/>
      <c r="C78" s="268"/>
      <c r="D78" s="268"/>
      <c r="E78" s="268"/>
      <c r="F78" s="268"/>
      <c r="G78" s="268"/>
      <c r="H78" s="271"/>
      <c r="I78" s="268"/>
      <c r="J78" s="268"/>
      <c r="K78" s="268"/>
      <c r="L78" s="268"/>
      <c r="M78" s="268"/>
      <c r="N78" s="268"/>
    </row>
    <row r="79" spans="2:14" x14ac:dyDescent="0.2">
      <c r="B79" s="268"/>
      <c r="C79" s="268"/>
      <c r="D79" s="268"/>
      <c r="E79" s="268"/>
      <c r="F79" s="268"/>
      <c r="G79" s="268"/>
      <c r="H79" s="271"/>
      <c r="I79" s="268"/>
      <c r="J79" s="268"/>
      <c r="K79" s="268"/>
      <c r="L79" s="268"/>
      <c r="M79" s="268"/>
      <c r="N79" s="268"/>
    </row>
    <row r="80" spans="2:14" x14ac:dyDescent="0.2">
      <c r="B80" s="268"/>
      <c r="C80" s="268"/>
      <c r="D80" s="268"/>
      <c r="E80" s="268"/>
      <c r="F80" s="268"/>
      <c r="G80" s="268"/>
      <c r="H80" s="271"/>
      <c r="I80" s="268"/>
      <c r="J80" s="268"/>
      <c r="K80" s="268"/>
      <c r="L80" s="268"/>
      <c r="M80" s="268"/>
      <c r="N80" s="268"/>
    </row>
    <row r="81" spans="2:14" x14ac:dyDescent="0.2">
      <c r="B81" s="268"/>
      <c r="C81" s="268"/>
      <c r="D81" s="268"/>
      <c r="E81" s="268"/>
      <c r="F81" s="268"/>
      <c r="G81" s="268"/>
      <c r="H81" s="271"/>
      <c r="I81" s="268"/>
      <c r="J81" s="268"/>
      <c r="K81" s="268"/>
      <c r="L81" s="268"/>
      <c r="M81" s="268"/>
      <c r="N81" s="268"/>
    </row>
    <row r="82" spans="2:14" x14ac:dyDescent="0.2">
      <c r="B82" s="268"/>
      <c r="C82" s="268"/>
      <c r="D82" s="268"/>
      <c r="E82" s="268"/>
      <c r="F82" s="268"/>
      <c r="G82" s="268"/>
      <c r="H82" s="271"/>
      <c r="I82" s="268"/>
      <c r="J82" s="268"/>
      <c r="K82" s="268"/>
      <c r="L82" s="268"/>
      <c r="M82" s="268"/>
      <c r="N82" s="268"/>
    </row>
    <row r="83" spans="2:14" x14ac:dyDescent="0.2">
      <c r="B83" s="268"/>
      <c r="C83" s="268"/>
      <c r="D83" s="268"/>
      <c r="E83" s="268"/>
      <c r="F83" s="268"/>
      <c r="G83" s="268"/>
      <c r="H83" s="271"/>
      <c r="I83" s="268"/>
      <c r="J83" s="268"/>
      <c r="K83" s="268"/>
      <c r="L83" s="268"/>
      <c r="M83" s="268"/>
      <c r="N83" s="268"/>
    </row>
    <row r="84" spans="2:14" x14ac:dyDescent="0.2">
      <c r="B84" s="268"/>
      <c r="C84" s="268"/>
      <c r="D84" s="268"/>
      <c r="E84" s="268"/>
      <c r="F84" s="268"/>
      <c r="G84" s="268"/>
      <c r="H84" s="271"/>
    </row>
    <row r="85" spans="2:14" x14ac:dyDescent="0.2">
      <c r="B85" s="268"/>
      <c r="C85" s="268"/>
      <c r="D85" s="268"/>
      <c r="E85" s="268"/>
      <c r="F85" s="268"/>
      <c r="G85" s="268"/>
      <c r="H85" s="271"/>
    </row>
    <row r="86" spans="2:14" x14ac:dyDescent="0.2">
      <c r="B86" s="268"/>
      <c r="C86" s="268"/>
      <c r="D86" s="268"/>
      <c r="E86" s="268"/>
      <c r="F86" s="268"/>
      <c r="G86" s="268"/>
      <c r="H86" s="271"/>
    </row>
    <row r="87" spans="2:14" x14ac:dyDescent="0.2">
      <c r="B87" s="268"/>
      <c r="C87" s="268"/>
      <c r="D87" s="268"/>
      <c r="E87" s="268"/>
      <c r="F87" s="268"/>
      <c r="G87" s="268"/>
      <c r="H87" s="271"/>
    </row>
    <row r="88" spans="2:14" x14ac:dyDescent="0.2">
      <c r="B88" s="268"/>
      <c r="C88" s="268"/>
      <c r="D88" s="268"/>
      <c r="E88" s="268"/>
      <c r="F88" s="268"/>
      <c r="G88" s="268"/>
      <c r="H88" s="271"/>
    </row>
    <row r="89" spans="2:14" x14ac:dyDescent="0.2">
      <c r="B89" s="268"/>
      <c r="C89" s="268"/>
      <c r="D89" s="268"/>
      <c r="E89" s="268"/>
      <c r="F89" s="268"/>
      <c r="G89" s="268"/>
      <c r="H89" s="271"/>
    </row>
    <row r="90" spans="2:14" x14ac:dyDescent="0.2">
      <c r="B90" s="268"/>
      <c r="C90" s="268"/>
      <c r="D90" s="268"/>
      <c r="E90" s="268"/>
      <c r="F90" s="268"/>
      <c r="G90" s="268"/>
      <c r="H90" s="271"/>
    </row>
    <row r="91" spans="2:14" x14ac:dyDescent="0.2">
      <c r="B91" s="268"/>
      <c r="C91" s="268"/>
      <c r="D91" s="268"/>
      <c r="E91" s="268"/>
      <c r="F91" s="268"/>
      <c r="G91" s="268"/>
      <c r="H91" s="271"/>
    </row>
    <row r="92" spans="2:14" x14ac:dyDescent="0.2">
      <c r="B92" s="268"/>
      <c r="C92" s="268"/>
      <c r="D92" s="268"/>
      <c r="E92" s="268"/>
      <c r="F92" s="268"/>
      <c r="G92" s="268"/>
      <c r="H92" s="271"/>
    </row>
    <row r="93" spans="2:14" x14ac:dyDescent="0.2">
      <c r="B93" s="268"/>
      <c r="C93" s="268"/>
      <c r="D93" s="268"/>
      <c r="E93" s="268"/>
      <c r="F93" s="268"/>
      <c r="G93" s="268"/>
      <c r="H93" s="271"/>
    </row>
    <row r="94" spans="2:14" x14ac:dyDescent="0.2">
      <c r="B94" s="268"/>
      <c r="C94" s="268"/>
      <c r="D94" s="268"/>
      <c r="E94" s="268"/>
      <c r="F94" s="268"/>
      <c r="G94" s="268"/>
      <c r="H94" s="271"/>
    </row>
    <row r="95" spans="2:14" x14ac:dyDescent="0.2">
      <c r="B95" s="268"/>
      <c r="C95" s="268"/>
      <c r="D95" s="268"/>
      <c r="E95" s="268"/>
      <c r="F95" s="268"/>
      <c r="G95" s="268"/>
      <c r="H95" s="271"/>
    </row>
    <row r="96" spans="2:14" x14ac:dyDescent="0.2">
      <c r="B96" s="268"/>
      <c r="C96" s="268"/>
      <c r="D96" s="268"/>
      <c r="E96" s="268"/>
      <c r="F96" s="268"/>
      <c r="G96" s="268"/>
      <c r="H96" s="271"/>
    </row>
    <row r="97" spans="2:8" x14ac:dyDescent="0.2">
      <c r="B97" s="268"/>
      <c r="C97" s="268"/>
      <c r="D97" s="268"/>
      <c r="E97" s="268"/>
      <c r="F97" s="268"/>
      <c r="G97" s="268"/>
      <c r="H97" s="271"/>
    </row>
    <row r="98" spans="2:8" x14ac:dyDescent="0.2">
      <c r="B98" s="268"/>
      <c r="C98" s="268"/>
      <c r="D98" s="268"/>
      <c r="E98" s="268"/>
      <c r="F98" s="268"/>
      <c r="G98" s="268"/>
      <c r="H98" s="271"/>
    </row>
    <row r="99" spans="2:8" x14ac:dyDescent="0.2">
      <c r="B99" s="268"/>
      <c r="C99" s="268"/>
      <c r="D99" s="268"/>
      <c r="E99" s="268"/>
      <c r="F99" s="268"/>
      <c r="G99" s="268"/>
      <c r="H99" s="271"/>
    </row>
    <row r="100" spans="2:8" x14ac:dyDescent="0.2">
      <c r="B100" s="268"/>
      <c r="C100" s="268"/>
      <c r="D100" s="268"/>
      <c r="E100" s="268"/>
      <c r="F100" s="268"/>
      <c r="G100" s="268"/>
      <c r="H100" s="271"/>
    </row>
    <row r="101" spans="2:8" x14ac:dyDescent="0.2">
      <c r="B101" s="268"/>
      <c r="C101" s="268"/>
      <c r="D101" s="268"/>
      <c r="E101" s="268"/>
      <c r="F101" s="268"/>
      <c r="G101" s="268"/>
      <c r="H101" s="27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B594EA3512A9C44EB3619C12A4CEC76B" ma:contentTypeVersion="2" ma:contentTypeDescription="Luo uusi asiakirja." ma:contentTypeScope="" ma:versionID="d608b53f253da5c8ac8d1e9b23d4dc1b">
  <xsd:schema xmlns:xsd="http://www.w3.org/2001/XMLSchema" xmlns:xs="http://www.w3.org/2001/XMLSchema" xmlns:p="http://schemas.microsoft.com/office/2006/metadata/properties" xmlns:ns2="97b0a8e8-8cba-4022-bd27-cffda823d6d1" targetNamespace="http://schemas.microsoft.com/office/2006/metadata/properties" ma:root="true" ma:fieldsID="c7dc958ae31efb0c720b41130737a807" ns2:_="">
    <xsd:import namespace="97b0a8e8-8cba-4022-bd27-cffda823d6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b0a8e8-8cba-4022-bd27-cffda823d6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9B454E-D844-488B-8B91-2B60180976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b0a8e8-8cba-4022-bd27-cffda823d6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A9A793-0800-42BE-BA7A-8D56ADB21802}">
  <ds:schemaRefs>
    <ds:schemaRef ds:uri="http://purl.org/dc/dcmitype/"/>
    <ds:schemaRef ds:uri="http://schemas.microsoft.com/office/2006/documentManagement/types"/>
    <ds:schemaRef ds:uri="97b0a8e8-8cba-4022-bd27-cffda823d6d1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7BAECD8-54F0-43B9-9553-DFFF7F772E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8</vt:i4>
      </vt:variant>
    </vt:vector>
  </HeadingPairs>
  <TitlesOfParts>
    <vt:vector size="8" baseType="lpstr">
      <vt:lpstr>Liite 1a Rah.suunnitelma 2023</vt:lpstr>
      <vt:lpstr>Liite 1b Rah.suunnitelma 2024</vt:lpstr>
      <vt:lpstr>Liite 2a Kulmaluvut 2023</vt:lpstr>
      <vt:lpstr>Liite 2b Kulmaluvut 2024</vt:lpstr>
      <vt:lpstr>Liite 3a JTF-rah.suunnitelma 22</vt:lpstr>
      <vt:lpstr>Liite 3b JTF-kulmaluvut 2022</vt:lpstr>
      <vt:lpstr>Liite 4 aputaulukko rah.osuudet</vt:lpstr>
      <vt:lpstr>Liite 5 aluerah.arviot 2021_27</vt:lpstr>
    </vt:vector>
  </TitlesOfParts>
  <Manager/>
  <Company>Suomen valtion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Poikola Päivi (TEM)</dc:creator>
  <cp:keywords/>
  <dc:description/>
  <cp:lastModifiedBy>Elina Aakko</cp:lastModifiedBy>
  <cp:revision/>
  <dcterms:created xsi:type="dcterms:W3CDTF">2022-05-16T07:12:58Z</dcterms:created>
  <dcterms:modified xsi:type="dcterms:W3CDTF">2022-09-02T07:30:31Z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0x010100B594EA3512A9C44EB3619C12A4CEC76B</vt:lpwstr>
  </property>
</Properties>
</file>